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2000" windowHeight="6450" tabRatio="584" activeTab="2"/>
  </bookViews>
  <sheets>
    <sheet name="Notice" sheetId="1" r:id="rId1"/>
    <sheet name="Saisie des données" sheetId="2" r:id="rId2"/>
    <sheet name="Calcul gains PowerFluides" sheetId="3" r:id="rId3"/>
  </sheets>
  <externalReferences>
    <externalReference r:id="rId6"/>
    <externalReference r:id="rId7"/>
  </externalReferences>
  <definedNames>
    <definedName name="CoefIden">#REF!</definedName>
    <definedName name="Cond">#REF!</definedName>
    <definedName name="Convent">'[2]Feuil2'!$Z$4:$Z$6</definedName>
    <definedName name="GdsRout">'[2]Feuil2'!$D$42</definedName>
    <definedName name="hgff">'[1]Fiche de retour'!$C$7:$C$12,'[1]Fiche de retour'!$C$16:$C$20,'[1]Fiche de retour'!$C$24:$C$27,'[1]Fiche de retour'!$C$31,'[1]Fiche de retour'!$C$35,'[1]Fiche de retour'!$C$37:$C$38,'[1]Fiche de retour'!$C$42:$C$43,'[1]Fiche de retour'!$C$47:$C$53,'[1]Fiche de retour'!$F$4:$F$7,'[1]Fiche de retour'!$F$10:$F$13,'[1]Fiche de retour'!$F$16:$F$18,'[1]Fiche de retour'!$F$21,'[1]Fiche de retour'!$F$23</definedName>
    <definedName name="KilAnVéh">#REF!</definedName>
    <definedName name="Kilom_est">#REF!</definedName>
    <definedName name="NCTPlein">#REF!</definedName>
    <definedName name="NjActSup">#REF!</definedName>
    <definedName name="NST">'[2]Feuil2'!$L$4:$L$56</definedName>
    <definedName name="PlageGraph">'[1]Fiche de retour'!$E$4:$F$7,'[1]Fiche de retour'!$E$10:$F$13,'[1]Fiche de retour'!$E$16:$F$18,'[1]Fiche de retour'!$E$21:$F$21</definedName>
    <definedName name="Pneumatiques">'[1]Fiche de retour'!$C$7:$C$12,'[1]Fiche de retour'!$C$16:$C$20,'[1]Fiche de retour'!$C$24:$C$27,'[1]Fiche de retour'!$C$31,'[1]Fiche de retour'!$C$35,'[1]Fiche de retour'!$C$37:$C$38,'[1]Fiche de retour'!$C$42:$C$43,'[1]Fiche de retour'!$C$47:$C$53,'[1]Fiche de retour'!$F$4:$F$7,'[1]Fiche de retour'!$F$10:$F$13,'[1]Fiche de retour'!$F$16:$F$18,'[1]Fiche de retour'!$F$21,'[1]Fiche de retour'!$F$23</definedName>
    <definedName name="Profil">'[2]Feuil2'!$W$4:$W$10</definedName>
    <definedName name="Servsup">#REF!</definedName>
    <definedName name="Specialite">'[2]Feuil2'!$T$4:$T$12</definedName>
    <definedName name="Spécialités">'[2]Feuil2'!$T$4:$T$12</definedName>
    <definedName name="Statut">'[2]Feuil2'!$AB$4:$AB$9</definedName>
    <definedName name="TpsIden">#REF!</definedName>
    <definedName name="TpsSrSup">#REF!</definedName>
    <definedName name="TpsSrTit">#REF!</definedName>
    <definedName name="uniteCA">#REF!</definedName>
    <definedName name="ValeursFiche">'[1]Fiche de retour'!$C$7:$C$12,'[1]Fiche de retour'!$C$16:$C$20,'[1]Fiche de retour'!$C$24:$C$27,'[1]Fiche de retour'!$C$31,'[1]Fiche de retour'!$C$35,'[1]Fiche de retour'!$C$37:$C$38,'[1]Fiche de retour'!$C$42:$C$43,'[1]Fiche de retour'!$C$47:$C$53,'[1]Fiche de retour'!$F$4:$F$7,'[1]Fiche de retour'!$F$10:$F$13,'[1]Fiche de retour'!$F$16:$F$18,'[1]Fiche de retour'!$F$21,'[1]Fiche de retour'!$F$23</definedName>
    <definedName name="_xlnm.Print_Area" localSheetId="2">'Calcul gains PowerFluides'!$A$1:$F$36</definedName>
    <definedName name="_xlnm.Print_Area" localSheetId="0">'Notice'!$A$1:$F$85</definedName>
    <definedName name="_xlnm.Print_Area" localSheetId="1">'Saisie des données'!$A$1:$F$90</definedName>
  </definedNames>
  <calcPr fullCalcOnLoad="1"/>
</workbook>
</file>

<file path=xl/sharedStrings.xml><?xml version="1.0" encoding="utf-8"?>
<sst xmlns="http://schemas.openxmlformats.org/spreadsheetml/2006/main" count="128" uniqueCount="107">
  <si>
    <t>Emprunt</t>
  </si>
  <si>
    <t>3 - Assurances par ensemble</t>
  </si>
  <si>
    <t>Nombre de mois payés</t>
  </si>
  <si>
    <t>Durée de vie (km)</t>
  </si>
  <si>
    <t>Carburant</t>
  </si>
  <si>
    <t>Pneumatiques</t>
  </si>
  <si>
    <t>Entretien-réparations</t>
  </si>
  <si>
    <t>Péages</t>
  </si>
  <si>
    <t xml:space="preserve">Coût de détention véhicule moteur </t>
  </si>
  <si>
    <t>Assurances</t>
  </si>
  <si>
    <t>Taxes</t>
  </si>
  <si>
    <t>Salaires et autres éléments de rémunération</t>
  </si>
  <si>
    <t xml:space="preserve">Frais de déplacement </t>
  </si>
  <si>
    <t>CK</t>
  </si>
  <si>
    <t>Hors péages</t>
  </si>
  <si>
    <t>CK HP</t>
  </si>
  <si>
    <t>A saisir</t>
  </si>
  <si>
    <t>Les véhicules étudiés</t>
  </si>
  <si>
    <t>Nombre de conducteurs affectés à 1 véhicule</t>
  </si>
  <si>
    <t>Coût de détention véhicule attelé</t>
  </si>
  <si>
    <t>Nombre de véhicules attelés pour un véhicule moteur</t>
  </si>
  <si>
    <t>4 - Taxes par ensemble</t>
  </si>
  <si>
    <t>3 - Péages</t>
  </si>
  <si>
    <t>Montant annuel moyen des péages par ensemble</t>
  </si>
  <si>
    <r>
      <t xml:space="preserve">Mode de financement du véhicule moteur </t>
    </r>
    <r>
      <rPr>
        <b/>
        <i/>
        <sz val="12"/>
        <rFont val="Arial"/>
        <family val="0"/>
      </rPr>
      <t>(1 pour Emprunt, 2 pour Crédit Bail, 3 pour Location Financière)</t>
    </r>
  </si>
  <si>
    <r>
      <t xml:space="preserve">Mode de financement du véhicule attelé </t>
    </r>
    <r>
      <rPr>
        <b/>
        <i/>
        <sz val="12"/>
        <rFont val="Arial"/>
        <family val="0"/>
      </rPr>
      <t>(1 pour Emprunt, 2 pour Crédit Bail, 3 pour Location Financière)</t>
    </r>
  </si>
  <si>
    <t>Véhicule moteur</t>
  </si>
  <si>
    <t>Véhicule attelé</t>
  </si>
  <si>
    <t>Pneus en propre</t>
  </si>
  <si>
    <r>
      <t xml:space="preserve">Prix d'un pneu (€) </t>
    </r>
    <r>
      <rPr>
        <b/>
        <sz val="14"/>
        <rFont val="Arial"/>
        <family val="2"/>
      </rPr>
      <t>*</t>
    </r>
  </si>
  <si>
    <r>
      <t xml:space="preserve">Nombre de pneus </t>
    </r>
    <r>
      <rPr>
        <b/>
        <sz val="14"/>
        <rFont val="Arial"/>
        <family val="2"/>
      </rPr>
      <t>*</t>
    </r>
  </si>
  <si>
    <t>Les cellules en jaune sont à documenter. L'unité s'affiche automatiquement.</t>
  </si>
  <si>
    <r>
      <t xml:space="preserve">Kilométrage annuel moyen d'un véhicule moteur </t>
    </r>
    <r>
      <rPr>
        <b/>
        <i/>
        <sz val="12"/>
        <rFont val="Arial"/>
        <family val="2"/>
      </rPr>
      <t>(km)</t>
    </r>
  </si>
  <si>
    <r>
      <t xml:space="preserve">Valeur du véhicule moteur </t>
    </r>
    <r>
      <rPr>
        <b/>
        <i/>
        <sz val="12"/>
        <rFont val="Arial"/>
        <family val="2"/>
      </rPr>
      <t>(€)</t>
    </r>
  </si>
  <si>
    <r>
      <t xml:space="preserve">Part de l'emprunt dans le renouvellement </t>
    </r>
    <r>
      <rPr>
        <b/>
        <i/>
        <sz val="12"/>
        <rFont val="Arial"/>
        <family val="2"/>
      </rPr>
      <t>(€)</t>
    </r>
  </si>
  <si>
    <r>
      <t xml:space="preserve">Durée du contrat </t>
    </r>
    <r>
      <rPr>
        <b/>
        <i/>
        <sz val="12"/>
        <rFont val="Arial"/>
        <family val="2"/>
      </rPr>
      <t>(mois)</t>
    </r>
  </si>
  <si>
    <r>
      <t xml:space="preserve">Taux d'intérêt </t>
    </r>
    <r>
      <rPr>
        <b/>
        <i/>
        <sz val="12"/>
        <rFont val="Arial"/>
        <family val="2"/>
      </rPr>
      <t>(%)</t>
    </r>
  </si>
  <si>
    <r>
      <t xml:space="preserve">Valeur de revente </t>
    </r>
    <r>
      <rPr>
        <b/>
        <i/>
        <sz val="12"/>
        <rFont val="Arial"/>
        <family val="2"/>
      </rPr>
      <t>(€)</t>
    </r>
  </si>
  <si>
    <r>
      <t xml:space="preserve">Val. optionnelle d'achat </t>
    </r>
    <r>
      <rPr>
        <b/>
        <i/>
        <sz val="12"/>
        <rFont val="Arial"/>
        <family val="2"/>
      </rPr>
      <t>(€)</t>
    </r>
  </si>
  <si>
    <r>
      <t xml:space="preserve">Durée d'utilisation du véhicule moteur </t>
    </r>
    <r>
      <rPr>
        <b/>
        <i/>
        <sz val="12"/>
        <rFont val="Arial"/>
        <family val="2"/>
      </rPr>
      <t>(ans)</t>
    </r>
  </si>
  <si>
    <r>
      <t xml:space="preserve">Durée d'utilisation du véhicule attelé </t>
    </r>
    <r>
      <rPr>
        <b/>
        <i/>
        <sz val="12"/>
        <rFont val="Arial"/>
        <family val="2"/>
      </rPr>
      <t>(ans)</t>
    </r>
  </si>
  <si>
    <r>
      <t xml:space="preserve">Valeur du véhicule attelé </t>
    </r>
    <r>
      <rPr>
        <b/>
        <i/>
        <sz val="12"/>
        <rFont val="Arial"/>
        <family val="2"/>
      </rPr>
      <t>(€)</t>
    </r>
  </si>
  <si>
    <r>
      <t xml:space="preserve">Montant annuel de l'assurance marchandises transportées </t>
    </r>
    <r>
      <rPr>
        <b/>
        <i/>
        <sz val="12"/>
        <rFont val="Arial"/>
        <family val="2"/>
      </rPr>
      <t>(€)</t>
    </r>
  </si>
  <si>
    <r>
      <t xml:space="preserve">Montant annuel des taxes (taxe à l'essieu et autres) </t>
    </r>
    <r>
      <rPr>
        <b/>
        <i/>
        <sz val="12"/>
        <rFont val="Arial"/>
        <family val="2"/>
      </rPr>
      <t>(€)</t>
    </r>
  </si>
  <si>
    <r>
      <t>Ou</t>
    </r>
    <r>
      <rPr>
        <sz val="12"/>
        <rFont val="Arial"/>
        <family val="0"/>
      </rPr>
      <t xml:space="preserve">, contrat pneumatiques le cas échéant </t>
    </r>
    <r>
      <rPr>
        <b/>
        <i/>
        <sz val="12"/>
        <rFont val="Arial"/>
        <family val="2"/>
      </rPr>
      <t>(€/km)</t>
    </r>
  </si>
  <si>
    <r>
      <t xml:space="preserve">Temps de service mensuel </t>
    </r>
    <r>
      <rPr>
        <b/>
        <i/>
        <sz val="12"/>
        <rFont val="Arial"/>
        <family val="2"/>
      </rPr>
      <t>(heures)</t>
    </r>
  </si>
  <si>
    <r>
      <t xml:space="preserve">Salaire mensuel </t>
    </r>
    <r>
      <rPr>
        <b/>
        <i/>
        <sz val="12"/>
        <rFont val="Arial"/>
        <family val="2"/>
      </rPr>
      <t>(€)</t>
    </r>
  </si>
  <si>
    <r>
      <t xml:space="preserve">Primes annuelles </t>
    </r>
    <r>
      <rPr>
        <b/>
        <i/>
        <sz val="12"/>
        <rFont val="Arial"/>
        <family val="2"/>
      </rPr>
      <t>(€)</t>
    </r>
  </si>
  <si>
    <r>
      <t xml:space="preserve">Taux de charges patronales </t>
    </r>
    <r>
      <rPr>
        <b/>
        <i/>
        <sz val="12"/>
        <rFont val="Arial"/>
        <family val="2"/>
      </rPr>
      <t>(%)</t>
    </r>
  </si>
  <si>
    <r>
      <t xml:space="preserve">Montant mensuel des allègements Fillon </t>
    </r>
    <r>
      <rPr>
        <b/>
        <i/>
        <sz val="12"/>
        <rFont val="Arial"/>
        <family val="2"/>
      </rPr>
      <t>(€)</t>
    </r>
  </si>
  <si>
    <r>
      <t xml:space="preserve">Montant journalier des frais de déplacement </t>
    </r>
    <r>
      <rPr>
        <b/>
        <i/>
        <sz val="12"/>
        <rFont val="Arial"/>
        <family val="2"/>
      </rPr>
      <t>(€)</t>
    </r>
  </si>
  <si>
    <r>
      <t xml:space="preserve">Montants annuels par véhicule </t>
    </r>
    <r>
      <rPr>
        <b/>
        <i/>
        <sz val="12"/>
        <rFont val="Arial"/>
        <family val="2"/>
      </rPr>
      <t>(€)</t>
    </r>
  </si>
  <si>
    <t>Les coûts directs d'usage de véhicule</t>
  </si>
  <si>
    <t>Coûts de personnel de conduite</t>
  </si>
  <si>
    <t>Estimation des coûts de gestion et de structure imputable au véhicule</t>
  </si>
  <si>
    <t>Coûts kilométriques directs</t>
  </si>
  <si>
    <t>Recomposition du prix de revient du véhicule étudié en Euros</t>
  </si>
  <si>
    <t>Coûts de véhicule rapportés à 1 journée d'exploitation du véhicule</t>
  </si>
  <si>
    <t>Coûts de personnel de conduite rapportés à 1 journée d'exploitation du véhicule</t>
  </si>
  <si>
    <t>Coûts de structure rapportés à 1 journée d'exploitation du véhicule</t>
  </si>
  <si>
    <r>
      <t xml:space="preserve">Périodicité des remboursements                                                </t>
    </r>
    <r>
      <rPr>
        <b/>
        <i/>
        <sz val="12"/>
        <rFont val="Arial"/>
        <family val="0"/>
      </rPr>
      <t>(1 mensuelle, 3 trimestrielle, 12 annuelle)</t>
    </r>
  </si>
  <si>
    <t xml:space="preserve">  pour le crédit bail saisir toutes les cellules</t>
  </si>
  <si>
    <r>
      <t xml:space="preserve">Périodicité des remboursements                                                         </t>
    </r>
    <r>
      <rPr>
        <b/>
        <i/>
        <sz val="12"/>
        <rFont val="Arial"/>
        <family val="0"/>
      </rPr>
      <t>(1 mensuelle, 3 trimestrielle, 12 annuelle)</t>
    </r>
  </si>
  <si>
    <r>
      <t xml:space="preserve">Terme kilométrique </t>
    </r>
    <r>
      <rPr>
        <sz val="14"/>
        <rFont val="Arial"/>
        <family val="2"/>
      </rPr>
      <t>(1 km parcouru)</t>
    </r>
  </si>
  <si>
    <r>
      <t xml:space="preserve">Terme horaire </t>
    </r>
    <r>
      <rPr>
        <sz val="14"/>
        <rFont val="Arial"/>
        <family val="2"/>
      </rPr>
      <t xml:space="preserve">(1 heure de temps de service)  </t>
    </r>
  </si>
  <si>
    <r>
      <t xml:space="preserve">Terme journalier </t>
    </r>
    <r>
      <rPr>
        <sz val="14"/>
        <rFont val="Arial"/>
        <family val="2"/>
      </rPr>
      <t>(coût de véhicule + coût de structure)</t>
    </r>
  </si>
  <si>
    <t>1 - Les conditions de détention d'un véhicule moteur</t>
  </si>
  <si>
    <t>Il convient de choisir un type de financement (emprunt, crédit bail ou location financière), puis de renseigner les colonnes correspondantes</t>
  </si>
  <si>
    <t>2 - Les conditions de détention d'un véhicule attelé</t>
  </si>
  <si>
    <r>
      <t xml:space="preserve">Montant annuel de l'assurance RC + VI </t>
    </r>
    <r>
      <rPr>
        <b/>
        <i/>
        <sz val="12"/>
        <rFont val="Arial"/>
        <family val="2"/>
      </rPr>
      <t>(€)</t>
    </r>
  </si>
  <si>
    <t>1 - Le carburant</t>
  </si>
  <si>
    <t>2 - La maintenance</t>
  </si>
  <si>
    <t>* Entrez les valeurs et le nombre de pneus, même en cas de contrat pneumatiques.</t>
  </si>
  <si>
    <t>Formulation Trinôme du prix de revient</t>
  </si>
  <si>
    <t>Saisie des conditions d'exploitation et des composantes de coûts</t>
  </si>
  <si>
    <t>Recomposition du prix de revient et formule trinôme</t>
  </si>
  <si>
    <t>Notice d'utilisation du fichier</t>
  </si>
  <si>
    <t>Crédit Bail ou Location Finacière *</t>
  </si>
  <si>
    <t>CC</t>
  </si>
  <si>
    <t>CJ</t>
  </si>
  <si>
    <t>Total rapporté au kilomètre parcouru</t>
  </si>
  <si>
    <t>Total par journée d'exploitation</t>
  </si>
  <si>
    <t>Coûts de structure et autres charges</t>
  </si>
  <si>
    <t>soit une moyenne journalière de</t>
  </si>
  <si>
    <r>
      <t xml:space="preserve">Nombre de </t>
    </r>
    <r>
      <rPr>
        <b/>
        <i/>
        <sz val="12"/>
        <rFont val="Arial"/>
        <family val="2"/>
      </rPr>
      <t>jours</t>
    </r>
    <r>
      <rPr>
        <sz val="12"/>
        <rFont val="Arial"/>
        <family val="2"/>
      </rPr>
      <t xml:space="preserve"> d'activité par an d'un conducteur affecté au véhicule</t>
    </r>
  </si>
  <si>
    <r>
      <t xml:space="preserve">Nombre de </t>
    </r>
    <r>
      <rPr>
        <b/>
        <i/>
        <sz val="12"/>
        <rFont val="Arial"/>
        <family val="2"/>
      </rPr>
      <t>jours</t>
    </r>
    <r>
      <rPr>
        <sz val="12"/>
        <rFont val="Arial"/>
        <family val="2"/>
      </rPr>
      <t xml:space="preserve"> travaillés par mois</t>
    </r>
  </si>
  <si>
    <r>
      <t xml:space="preserve">Consommation aux 100 Km </t>
    </r>
    <r>
      <rPr>
        <b/>
        <i/>
        <sz val="12"/>
        <rFont val="Arial"/>
        <family val="2"/>
      </rPr>
      <t>(litre pour 100 km)</t>
    </r>
  </si>
  <si>
    <r>
      <t xml:space="preserve">Nombre de </t>
    </r>
    <r>
      <rPr>
        <b/>
        <i/>
        <sz val="12"/>
        <rFont val="Arial"/>
        <family val="2"/>
      </rPr>
      <t>jours</t>
    </r>
    <r>
      <rPr>
        <sz val="12"/>
        <rFont val="Arial"/>
        <family val="2"/>
      </rPr>
      <t xml:space="preserve"> d'exploitation du véhicule moteur par an</t>
    </r>
  </si>
  <si>
    <t>Moyenne annuelle CNR au 1er mars 2006</t>
  </si>
  <si>
    <t>Aides Fillon théoriques correspondant à la rémunération et au temps de service saisis</t>
  </si>
  <si>
    <t>unités d'œuvre correspondantes</t>
  </si>
  <si>
    <t>Charges sur salaires et autres éléments de rémunération</t>
  </si>
  <si>
    <r>
      <t xml:space="preserve">Périodicité des loyers </t>
    </r>
    <r>
      <rPr>
        <sz val="14"/>
        <rFont val="Arial"/>
        <family val="2"/>
      </rPr>
      <t>*</t>
    </r>
    <r>
      <rPr>
        <sz val="12"/>
        <rFont val="Arial"/>
        <family val="0"/>
      </rPr>
      <t xml:space="preserve">                                                         </t>
    </r>
    <r>
      <rPr>
        <b/>
        <i/>
        <sz val="12"/>
        <rFont val="Arial"/>
        <family val="0"/>
      </rPr>
      <t>(1 mensuelle, 3 trimestrielle, 12 annuelle)</t>
    </r>
  </si>
  <si>
    <r>
      <t xml:space="preserve">Montant du loyer mensuel </t>
    </r>
    <r>
      <rPr>
        <b/>
        <i/>
        <sz val="12"/>
        <rFont val="Arial"/>
        <family val="2"/>
      </rPr>
      <t xml:space="preserve">(€) </t>
    </r>
    <r>
      <rPr>
        <b/>
        <i/>
        <sz val="14"/>
        <rFont val="Arial"/>
        <family val="2"/>
      </rPr>
      <t>*</t>
    </r>
  </si>
  <si>
    <r>
      <t>*</t>
    </r>
    <r>
      <rPr>
        <i/>
        <sz val="12"/>
        <rFont val="Arial"/>
        <family val="2"/>
      </rPr>
      <t xml:space="preserve"> pour la location financière, saisir uniquement le montant du loyer et la périodicité</t>
    </r>
  </si>
  <si>
    <r>
      <t xml:space="preserve">Périodicité des loyers </t>
    </r>
    <r>
      <rPr>
        <sz val="14"/>
        <rFont val="Arial"/>
        <family val="2"/>
      </rPr>
      <t>*</t>
    </r>
    <r>
      <rPr>
        <sz val="12"/>
        <rFont val="Arial"/>
        <family val="0"/>
      </rPr>
      <t xml:space="preserve">                                                              </t>
    </r>
    <r>
      <rPr>
        <b/>
        <i/>
        <sz val="12"/>
        <rFont val="Arial"/>
        <family val="0"/>
      </rPr>
      <t>(1 mensuelle, 3 trimestrielle, 12 annuelle)</t>
    </r>
  </si>
  <si>
    <r>
      <t xml:space="preserve">Montant du loyer </t>
    </r>
    <r>
      <rPr>
        <b/>
        <i/>
        <sz val="12"/>
        <rFont val="Arial"/>
        <family val="2"/>
      </rPr>
      <t xml:space="preserve">(€) </t>
    </r>
    <r>
      <rPr>
        <b/>
        <i/>
        <sz val="14"/>
        <rFont val="Arial"/>
        <family val="2"/>
      </rPr>
      <t>*</t>
    </r>
  </si>
  <si>
    <r>
      <t xml:space="preserve">Cout moyen du litre (hors toutes taxes récupérables) </t>
    </r>
    <r>
      <rPr>
        <b/>
        <i/>
        <sz val="12"/>
        <rFont val="Arial"/>
        <family val="2"/>
      </rPr>
      <t>(€)</t>
    </r>
  </si>
  <si>
    <r>
      <t xml:space="preserve">Montant annuel des dépenses d'entretien-réparations d'un ensemble </t>
    </r>
    <r>
      <rPr>
        <b/>
        <i/>
        <sz val="12"/>
        <rFont val="Arial"/>
        <family val="2"/>
      </rPr>
      <t>(€)</t>
    </r>
  </si>
  <si>
    <t>Prix de revient recomposé Annuel / Par jour Ouvré</t>
  </si>
  <si>
    <t>Observations Power Fluides</t>
  </si>
  <si>
    <t>Avec Power Fluides</t>
  </si>
  <si>
    <t>Gain en %</t>
  </si>
  <si>
    <t>Vous baissez habituellement de 15% votre consommation</t>
  </si>
  <si>
    <t>Durée de vie : l'usure moindre et la fiabilité augmentée vous permet d'augmenter la durée d'au moins un an (1/6); DownSizing : en augmentant le couple d'environ 10% vous pouvez acheter un véhicule moins cher. Rien que la différence de prix (5%) vous paie largement le prix du kit; Vous baissez habituellement de 5% le coût de vos réparations; Assurances : vous payez moins cher que si vous aviez acheté un moteur 10% plus puissant</t>
  </si>
  <si>
    <t>Gains annuels PowerFLuides en € / en %</t>
  </si>
  <si>
    <t>Vous gagnez habituellement 5% de temps de roulage</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</si>
</sst>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0.00&quot; €/t&quot;"/>
    <numFmt numFmtId="170" formatCode="#,##0.0&quot; t&quot;"/>
    <numFmt numFmtId="171" formatCode="#,##0.0&quot; h&quot;"/>
    <numFmt numFmtId="172" formatCode="#,##0.00&quot; €/j&quot;"/>
    <numFmt numFmtId="173" formatCode="#,##0.00&quot; €/h&quot;"/>
    <numFmt numFmtId="174" formatCode="#,##0.0&quot; km&quot;"/>
    <numFmt numFmtId="175" formatCode="#,##0.00&quot; €&quot;"/>
    <numFmt numFmtId="176" formatCode="#,##0.0&quot; €&quot;"/>
    <numFmt numFmtId="177" formatCode="#,##0.000&quot; €/km&quot;"/>
    <numFmt numFmtId="178" formatCode="#,##0&quot; tour(s)/j&quot;"/>
    <numFmt numFmtId="179" formatCode="#,##0.00&quot; h&quot;"/>
    <numFmt numFmtId="180" formatCode="#,##0.00\ _F"/>
    <numFmt numFmtId="181" formatCode="_-* #,##0.0000\ &quot;F&quot;_-;\-* #,##0.0000\ &quot;F&quot;_-;_-* &quot;-&quot;??\ &quot;F&quot;_-;_-@_-"/>
    <numFmt numFmtId="182" formatCode="0.000\ \€"/>
    <numFmt numFmtId="183" formatCode="0.00\ \€"/>
    <numFmt numFmtId="184" formatCode="0.0\ &quot;%&quot;"/>
    <numFmt numFmtId="185" formatCode="0.0\ &quot;jour(s)&quot;"/>
    <numFmt numFmtId="186" formatCode="#0.0\ &quot;an(s)&quot;"/>
    <numFmt numFmtId="187" formatCode="#,##0.0"/>
    <numFmt numFmtId="188" formatCode="0.0%"/>
    <numFmt numFmtId="189" formatCode="#,##0&quot; km&quot;"/>
    <numFmt numFmtId="190" formatCode="#,##0&quot; €&quot;"/>
    <numFmt numFmtId="191" formatCode="#,##0&quot; mois&quot;"/>
    <numFmt numFmtId="192" formatCode="0.00\ &quot;%&quot;"/>
    <numFmt numFmtId="193" formatCode="#0.0\ &quot;l&quot;"/>
    <numFmt numFmtId="194" formatCode="#,##0.0&quot; €/j&quot;"/>
    <numFmt numFmtId="195" formatCode="#,##0.000&quot; €&quot;"/>
    <numFmt numFmtId="196" formatCode="#,##0.000"/>
    <numFmt numFmtId="197" formatCode="0.000"/>
    <numFmt numFmtId="198" formatCode="0.000000"/>
    <numFmt numFmtId="199" formatCode="0.00000"/>
    <numFmt numFmtId="200" formatCode="0.0000"/>
    <numFmt numFmtId="201" formatCode="0.00000000"/>
    <numFmt numFmtId="202" formatCode="0.0000000"/>
    <numFmt numFmtId="203" formatCode="#,##0&quot; h&quot;"/>
    <numFmt numFmtId="204" formatCode="0.000%"/>
    <numFmt numFmtId="205" formatCode="0.0\ &quot;jours&quot;"/>
    <numFmt numFmtId="206" formatCode="0.0\ &quot;j&quot;"/>
    <numFmt numFmtId="207" formatCode="0.0\ &quot;h/j&quot;"/>
    <numFmt numFmtId="208" formatCode="0.0\ &quot;h / j&quot;"/>
  </numFmts>
  <fonts count="73">
    <font>
      <sz val="10"/>
      <name val="Arial"/>
      <family val="0"/>
    </font>
    <font>
      <b/>
      <sz val="10"/>
      <name val="Arial"/>
      <family val="2"/>
    </font>
    <font>
      <sz val="11"/>
      <name val="Arial"/>
      <family val="2"/>
    </font>
    <font>
      <b/>
      <sz val="11"/>
      <name val="Arial"/>
      <family val="2"/>
    </font>
    <font>
      <b/>
      <i/>
      <sz val="10"/>
      <name val="Arial"/>
      <family val="2"/>
    </font>
    <font>
      <u val="single"/>
      <sz val="7.5"/>
      <color indexed="12"/>
      <name val="Arial"/>
      <family val="0"/>
    </font>
    <font>
      <u val="single"/>
      <sz val="7.5"/>
      <color indexed="36"/>
      <name val="Arial"/>
      <family val="0"/>
    </font>
    <font>
      <b/>
      <i/>
      <sz val="14"/>
      <name val="Arial"/>
      <family val="2"/>
    </font>
    <font>
      <sz val="10"/>
      <color indexed="10"/>
      <name val="Arial"/>
      <family val="2"/>
    </font>
    <font>
      <b/>
      <i/>
      <sz val="10"/>
      <color indexed="10"/>
      <name val="Arial"/>
      <family val="2"/>
    </font>
    <font>
      <b/>
      <sz val="12"/>
      <name val="Arial"/>
      <family val="2"/>
    </font>
    <font>
      <b/>
      <sz val="12"/>
      <color indexed="10"/>
      <name val="Arial"/>
      <family val="2"/>
    </font>
    <font>
      <b/>
      <i/>
      <sz val="12"/>
      <name val="Arial"/>
      <family val="2"/>
    </font>
    <font>
      <b/>
      <sz val="14"/>
      <name val="Arial"/>
      <family val="2"/>
    </font>
    <font>
      <b/>
      <i/>
      <sz val="12"/>
      <color indexed="10"/>
      <name val="Arial"/>
      <family val="2"/>
    </font>
    <font>
      <sz val="12"/>
      <name val="Arial"/>
      <family val="2"/>
    </font>
    <font>
      <i/>
      <sz val="12"/>
      <name val="Arial"/>
      <family val="2"/>
    </font>
    <font>
      <b/>
      <sz val="13"/>
      <name val="Arial"/>
      <family val="2"/>
    </font>
    <font>
      <b/>
      <sz val="18"/>
      <name val="Arial"/>
      <family val="2"/>
    </font>
    <font>
      <sz val="22"/>
      <name val="Arial"/>
      <family val="2"/>
    </font>
    <font>
      <sz val="26"/>
      <name val="Arial"/>
      <family val="2"/>
    </font>
    <font>
      <sz val="18"/>
      <name val="Arial"/>
      <family val="2"/>
    </font>
    <font>
      <b/>
      <sz val="16"/>
      <color indexed="10"/>
      <name val="Arial"/>
      <family val="2"/>
    </font>
    <font>
      <sz val="18"/>
      <color indexed="10"/>
      <name val="Arial"/>
      <family val="2"/>
    </font>
    <font>
      <b/>
      <sz val="16"/>
      <name val="Arial"/>
      <family val="2"/>
    </font>
    <font>
      <sz val="14"/>
      <name val="Arial"/>
      <family val="2"/>
    </font>
    <font>
      <b/>
      <i/>
      <sz val="26"/>
      <name val="Arial"/>
      <family val="2"/>
    </font>
    <font>
      <sz val="8"/>
      <name val="Arial"/>
      <family val="0"/>
    </font>
    <font>
      <b/>
      <i/>
      <sz val="13"/>
      <name val="Arial"/>
      <family val="2"/>
    </font>
    <font>
      <i/>
      <sz val="14"/>
      <name val="Arial"/>
      <family val="2"/>
    </font>
    <font>
      <sz val="12"/>
      <color indexed="10"/>
      <name val="Arial"/>
      <family val="2"/>
    </font>
    <font>
      <b/>
      <sz val="18"/>
      <color indexed="5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22"/>
      <color indexed="8"/>
      <name val="Arial"/>
      <family val="0"/>
    </font>
    <font>
      <sz val="16"/>
      <color indexed="8"/>
      <name val="Arial"/>
      <family val="0"/>
    </font>
    <font>
      <b/>
      <sz val="16"/>
      <color indexed="8"/>
      <name val="Arial"/>
      <family val="0"/>
    </font>
    <font>
      <sz val="8"/>
      <color indexed="8"/>
      <name val="Arial"/>
      <family val="0"/>
    </font>
    <font>
      <sz val="14"/>
      <color indexed="8"/>
      <name val="Arial"/>
      <family val="0"/>
    </font>
    <font>
      <b/>
      <i/>
      <sz val="16"/>
      <color indexed="8"/>
      <name val="Arial"/>
      <family val="0"/>
    </font>
    <font>
      <vertAlign val="superscript"/>
      <sz val="1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hair"/>
    </border>
    <border>
      <left>
        <color indexed="63"/>
      </left>
      <right style="medium"/>
      <top style="hair"/>
      <bottom style="hair"/>
    </border>
    <border>
      <left style="medium"/>
      <right style="medium"/>
      <top style="medium"/>
      <bottom style="medium"/>
    </border>
    <border>
      <left style="medium"/>
      <right style="thin"/>
      <top style="medium"/>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medium"/>
    </border>
    <border>
      <left>
        <color indexed="63"/>
      </left>
      <right style="medium"/>
      <top style="medium"/>
      <bottom style="medium"/>
    </border>
    <border>
      <left>
        <color indexed="63"/>
      </left>
      <right style="thin"/>
      <top style="medium"/>
      <bottom style="medium"/>
    </border>
    <border>
      <left>
        <color indexed="63"/>
      </left>
      <right style="thin"/>
      <top style="medium"/>
      <bottom style="hair"/>
    </border>
    <border>
      <left>
        <color indexed="63"/>
      </left>
      <right style="thin"/>
      <top style="hair"/>
      <bottom style="medium"/>
    </border>
    <border>
      <left>
        <color indexed="63"/>
      </left>
      <right style="medium"/>
      <top style="hair"/>
      <bottom style="medium"/>
    </border>
    <border>
      <left>
        <color indexed="63"/>
      </left>
      <right style="medium"/>
      <top>
        <color indexed="63"/>
      </top>
      <bottom style="medium"/>
    </border>
    <border>
      <left style="thin"/>
      <right style="medium"/>
      <top>
        <color indexed="63"/>
      </top>
      <bottom style="hair"/>
    </border>
    <border>
      <left style="thin"/>
      <right style="medium"/>
      <top style="medium"/>
      <bottom>
        <color indexed="63"/>
      </bottom>
    </border>
    <border>
      <left style="medium"/>
      <right>
        <color indexed="63"/>
      </right>
      <top style="medium"/>
      <bottom style="hair"/>
    </border>
    <border>
      <left style="medium"/>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hair"/>
      <bottom style="thin"/>
    </border>
    <border>
      <left>
        <color indexed="63"/>
      </left>
      <right style="thin"/>
      <top style="hair"/>
      <bottom style="hair"/>
    </border>
    <border>
      <left>
        <color indexed="63"/>
      </left>
      <right style="thin"/>
      <top style="hair"/>
      <bottom style="thin"/>
    </border>
    <border>
      <left>
        <color indexed="63"/>
      </left>
      <right style="thin"/>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hair"/>
    </border>
    <border>
      <left style="medium"/>
      <right style="medium"/>
      <top style="hair"/>
      <bottom style="medium"/>
    </border>
    <border>
      <left style="medium"/>
      <right style="medium"/>
      <top style="medium"/>
      <bottom>
        <color indexed="63"/>
      </bottom>
    </border>
    <border>
      <left style="medium"/>
      <right style="medium"/>
      <top style="hair"/>
      <bottom style="hair"/>
    </border>
    <border>
      <left style="medium"/>
      <right style="medium"/>
      <top style="hair"/>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hair"/>
      <bottom style="hair"/>
    </border>
    <border>
      <left style="medium"/>
      <right>
        <color indexed="63"/>
      </right>
      <top style="medium"/>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0" fillId="27" borderId="3" applyNumberFormat="0" applyFont="0" applyAlignment="0" applyProtection="0"/>
    <xf numFmtId="0" fontId="61" fillId="28" borderId="1" applyNumberFormat="0" applyAlignment="0" applyProtection="0"/>
    <xf numFmtId="0" fontId="62"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30" borderId="0" applyNumberFormat="0" applyBorder="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220">
    <xf numFmtId="0" fontId="0" fillId="0" borderId="0" xfId="0" applyAlignment="1">
      <alignment/>
    </xf>
    <xf numFmtId="0" fontId="0" fillId="0" borderId="0" xfId="0" applyBorder="1" applyAlignment="1" applyProtection="1">
      <alignment vertical="center" wrapText="1"/>
      <protection locked="0"/>
    </xf>
    <xf numFmtId="189" fontId="17" fillId="33" borderId="10" xfId="0" applyNumberFormat="1" applyFont="1" applyFill="1" applyBorder="1" applyAlignment="1" applyProtection="1">
      <alignment horizontal="center" vertical="center" wrapText="1"/>
      <protection locked="0"/>
    </xf>
    <xf numFmtId="168" fontId="17" fillId="33" borderId="11" xfId="0" applyNumberFormat="1" applyFont="1" applyFill="1" applyBorder="1" applyAlignment="1" applyProtection="1">
      <alignment horizontal="center" vertical="center" wrapText="1"/>
      <protection locked="0"/>
    </xf>
    <xf numFmtId="0" fontId="17" fillId="33" borderId="12" xfId="0" applyFont="1" applyFill="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191" fontId="17" fillId="33" borderId="15" xfId="0" applyNumberFormat="1" applyFont="1" applyFill="1" applyBorder="1" applyAlignment="1" applyProtection="1">
      <alignment horizontal="center" vertical="center" wrapText="1"/>
      <protection locked="0"/>
    </xf>
    <xf numFmtId="0" fontId="17" fillId="33" borderId="15" xfId="0" applyFont="1" applyFill="1" applyBorder="1" applyAlignment="1" applyProtection="1">
      <alignment horizontal="center" vertical="center" wrapText="1"/>
      <protection locked="0"/>
    </xf>
    <xf numFmtId="192" fontId="17" fillId="33" borderId="15" xfId="0" applyNumberFormat="1" applyFont="1" applyFill="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186" fontId="17" fillId="33" borderId="17" xfId="0" applyNumberFormat="1" applyFont="1" applyFill="1" applyBorder="1" applyAlignment="1" applyProtection="1">
      <alignment horizontal="center" vertical="center" wrapText="1"/>
      <protection locked="0"/>
    </xf>
    <xf numFmtId="0" fontId="17" fillId="33" borderId="12"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193" fontId="17" fillId="33" borderId="10" xfId="0" applyNumberFormat="1" applyFont="1" applyFill="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5" fillId="0" borderId="13" xfId="0" applyFont="1" applyBorder="1" applyAlignment="1" applyProtection="1">
      <alignment horizontal="right" vertical="center" wrapText="1"/>
      <protection locked="0"/>
    </xf>
    <xf numFmtId="0" fontId="17" fillId="33" borderId="20" xfId="0" applyFont="1" applyFill="1" applyBorder="1" applyAlignment="1" applyProtection="1">
      <alignment horizontal="center" vertical="center" wrapText="1"/>
      <protection locked="0"/>
    </xf>
    <xf numFmtId="189" fontId="17" fillId="33" borderId="21" xfId="0" applyNumberFormat="1" applyFont="1" applyFill="1" applyBorder="1" applyAlignment="1" applyProtection="1">
      <alignment horizontal="center" vertical="center" wrapText="1"/>
      <protection locked="0"/>
    </xf>
    <xf numFmtId="0" fontId="15" fillId="0" borderId="16" xfId="0" applyFont="1" applyFill="1" applyBorder="1" applyAlignment="1" applyProtection="1">
      <alignment horizontal="right" vertical="center" wrapText="1"/>
      <protection locked="0"/>
    </xf>
    <xf numFmtId="0" fontId="17" fillId="33" borderId="22" xfId="0" applyFont="1" applyFill="1" applyBorder="1" applyAlignment="1" applyProtection="1">
      <alignment horizontal="center" vertical="center" wrapText="1"/>
      <protection locked="0"/>
    </xf>
    <xf numFmtId="189" fontId="17" fillId="33" borderId="23" xfId="0" applyNumberFormat="1" applyFont="1" applyFill="1" applyBorder="1" applyAlignment="1" applyProtection="1">
      <alignment horizontal="center" vertical="center" wrapText="1"/>
      <protection locked="0"/>
    </xf>
    <xf numFmtId="177" fontId="17" fillId="33" borderId="24" xfId="0" applyNumberFormat="1" applyFont="1" applyFill="1" applyBorder="1" applyAlignment="1" applyProtection="1">
      <alignment horizontal="center" vertical="center" wrapText="1"/>
      <protection locked="0"/>
    </xf>
    <xf numFmtId="168" fontId="17" fillId="33" borderId="21" xfId="0" applyNumberFormat="1" applyFont="1" applyFill="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175" fontId="17" fillId="33" borderId="17" xfId="0" applyNumberFormat="1" applyFont="1" applyFill="1" applyBorder="1" applyAlignment="1" applyProtection="1">
      <alignment horizontal="center" vertical="center" wrapText="1"/>
      <protection locked="0"/>
    </xf>
    <xf numFmtId="175" fontId="17" fillId="33" borderId="26" xfId="0" applyNumberFormat="1" applyFont="1" applyFill="1" applyBorder="1" applyAlignment="1" applyProtection="1">
      <alignment horizontal="center" vertical="center" wrapText="1"/>
      <protection locked="0"/>
    </xf>
    <xf numFmtId="175" fontId="17" fillId="33" borderId="27" xfId="0" applyNumberFormat="1" applyFont="1" applyFill="1" applyBorder="1" applyAlignment="1" applyProtection="1">
      <alignment horizontal="center" vertical="center" wrapText="1"/>
      <protection locked="0"/>
    </xf>
    <xf numFmtId="175" fontId="17" fillId="33" borderId="10" xfId="0" applyNumberFormat="1" applyFont="1" applyFill="1" applyBorder="1" applyAlignment="1" applyProtection="1">
      <alignment horizontal="center" vertical="center" wrapText="1"/>
      <protection locked="0"/>
    </xf>
    <xf numFmtId="175" fontId="17" fillId="33" borderId="28" xfId="0" applyNumberFormat="1" applyFont="1" applyFill="1" applyBorder="1" applyAlignment="1" applyProtection="1">
      <alignment horizontal="center" vertical="center" wrapText="1"/>
      <protection locked="0"/>
    </xf>
    <xf numFmtId="175" fontId="17" fillId="33" borderId="15" xfId="0" applyNumberFormat="1" applyFont="1" applyFill="1" applyBorder="1" applyAlignment="1" applyProtection="1">
      <alignment horizontal="center" vertical="center" wrapText="1"/>
      <protection locked="0"/>
    </xf>
    <xf numFmtId="175" fontId="17" fillId="33" borderId="23" xfId="0" applyNumberFormat="1" applyFont="1" applyFill="1" applyBorder="1" applyAlignment="1" applyProtection="1">
      <alignment horizontal="center" vertical="center" wrapText="1"/>
      <protection locked="0"/>
    </xf>
    <xf numFmtId="177" fontId="13" fillId="34" borderId="10" xfId="0" applyNumberFormat="1" applyFont="1" applyFill="1" applyBorder="1" applyAlignment="1" applyProtection="1">
      <alignment horizontal="center" vertical="center" wrapText="1"/>
      <protection/>
    </xf>
    <xf numFmtId="173" fontId="13" fillId="34" borderId="24" xfId="0" applyNumberFormat="1" applyFont="1" applyFill="1" applyBorder="1" applyAlignment="1" applyProtection="1">
      <alignment horizontal="center" vertical="center" wrapText="1"/>
      <protection/>
    </xf>
    <xf numFmtId="175" fontId="17" fillId="35" borderId="11" xfId="0" applyNumberFormat="1" applyFont="1" applyFill="1" applyBorder="1" applyAlignment="1" applyProtection="1">
      <alignment horizontal="center" vertical="center" wrapText="1"/>
      <protection locked="0"/>
    </xf>
    <xf numFmtId="172" fontId="17" fillId="35" borderId="29" xfId="0" applyNumberFormat="1" applyFont="1" applyFill="1" applyBorder="1" applyAlignment="1" applyProtection="1">
      <alignment horizontal="center" vertical="center" wrapText="1"/>
      <protection locked="0"/>
    </xf>
    <xf numFmtId="177" fontId="7" fillId="34" borderId="28" xfId="0" applyNumberFormat="1" applyFont="1" applyFill="1" applyBorder="1" applyAlignment="1" applyProtection="1">
      <alignment horizontal="center" vertical="center" wrapText="1"/>
      <protection/>
    </xf>
    <xf numFmtId="171" fontId="17" fillId="33" borderId="30" xfId="0" applyNumberFormat="1" applyFont="1" applyFill="1" applyBorder="1" applyAlignment="1" applyProtection="1">
      <alignment horizontal="center" vertical="center" wrapText="1"/>
      <protection locked="0"/>
    </xf>
    <xf numFmtId="175" fontId="17" fillId="33" borderId="15" xfId="0" applyNumberFormat="1" applyFont="1" applyFill="1" applyBorder="1" applyAlignment="1" applyProtection="1">
      <alignment horizontal="center" vertical="center" wrapText="1"/>
      <protection locked="0"/>
    </xf>
    <xf numFmtId="184" fontId="17" fillId="33" borderId="15" xfId="0" applyNumberFormat="1" applyFont="1" applyFill="1" applyBorder="1" applyAlignment="1" applyProtection="1">
      <alignment horizontal="center" vertical="center" wrapText="1"/>
      <protection locked="0"/>
    </xf>
    <xf numFmtId="175" fontId="17" fillId="35" borderId="15" xfId="0" applyNumberFormat="1" applyFont="1" applyFill="1" applyBorder="1" applyAlignment="1" applyProtection="1">
      <alignment horizontal="center" vertical="center" wrapText="1"/>
      <protection locked="0"/>
    </xf>
    <xf numFmtId="168" fontId="17" fillId="33" borderId="23" xfId="0" applyNumberFormat="1" applyFont="1" applyFill="1" applyBorder="1" applyAlignment="1" applyProtection="1">
      <alignment horizontal="center" vertical="center" wrapText="1"/>
      <protection locked="0"/>
    </xf>
    <xf numFmtId="175" fontId="17" fillId="33" borderId="21" xfId="0" applyNumberFormat="1" applyFont="1" applyFill="1" applyBorder="1" applyAlignment="1" applyProtection="1">
      <alignment horizontal="center" vertical="center" wrapText="1"/>
      <protection locked="0"/>
    </xf>
    <xf numFmtId="175" fontId="17" fillId="33" borderId="31" xfId="0" applyNumberFormat="1" applyFont="1" applyFill="1" applyBorder="1" applyAlignment="1" applyProtection="1">
      <alignment horizontal="center" vertical="center" wrapText="1"/>
      <protection locked="0"/>
    </xf>
    <xf numFmtId="206" fontId="17" fillId="33" borderId="28" xfId="0" applyNumberFormat="1" applyFont="1" applyFill="1" applyBorder="1" applyAlignment="1" applyProtection="1">
      <alignment horizontal="center" vertical="center" wrapText="1"/>
      <protection locked="0"/>
    </xf>
    <xf numFmtId="206" fontId="17" fillId="33" borderId="15" xfId="0" applyNumberFormat="1" applyFont="1" applyFill="1" applyBorder="1" applyAlignment="1" applyProtection="1">
      <alignment horizontal="center" vertical="center" wrapText="1"/>
      <protection locked="0"/>
    </xf>
    <xf numFmtId="0" fontId="24" fillId="33" borderId="0" xfId="0" applyFont="1" applyFill="1" applyBorder="1" applyAlignment="1" applyProtection="1">
      <alignment horizontal="center" vertical="center" wrapText="1"/>
      <protection locked="0"/>
    </xf>
    <xf numFmtId="0" fontId="0" fillId="36" borderId="0" xfId="0" applyFill="1" applyBorder="1" applyAlignment="1" applyProtection="1">
      <alignment vertical="center" wrapText="1"/>
      <protection locked="0"/>
    </xf>
    <xf numFmtId="0" fontId="0" fillId="36" borderId="0" xfId="0" applyFill="1" applyBorder="1" applyAlignment="1" applyProtection="1">
      <alignment vertical="center"/>
      <protection locked="0"/>
    </xf>
    <xf numFmtId="0" fontId="8" fillId="36" borderId="0"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center" vertical="center" wrapText="1"/>
      <protection locked="0"/>
    </xf>
    <xf numFmtId="0" fontId="15" fillId="36" borderId="0" xfId="0" applyFont="1" applyFill="1" applyBorder="1" applyAlignment="1" applyProtection="1">
      <alignment horizontal="right" vertical="center"/>
      <protection locked="0"/>
    </xf>
    <xf numFmtId="0" fontId="1" fillId="36" borderId="0" xfId="0" applyFont="1" applyFill="1" applyBorder="1" applyAlignment="1" applyProtection="1">
      <alignment horizontal="right" vertical="center"/>
      <protection locked="0"/>
    </xf>
    <xf numFmtId="0" fontId="7" fillId="36" borderId="0" xfId="0" applyFont="1" applyFill="1" applyBorder="1" applyAlignment="1" applyProtection="1">
      <alignment horizontal="center" vertical="center"/>
      <protection locked="0"/>
    </xf>
    <xf numFmtId="0" fontId="0" fillId="36" borderId="0" xfId="0" applyFill="1" applyBorder="1" applyAlignment="1" applyProtection="1">
      <alignment horizontal="right" vertical="center"/>
      <protection locked="0"/>
    </xf>
    <xf numFmtId="184" fontId="3" fillId="36" borderId="0" xfId="0" applyNumberFormat="1" applyFont="1" applyFill="1" applyBorder="1" applyAlignment="1" applyProtection="1">
      <alignment horizontal="center" vertical="center" wrapText="1"/>
      <protection locked="0"/>
    </xf>
    <xf numFmtId="0" fontId="16" fillId="36" borderId="0" xfId="0" applyFont="1" applyFill="1" applyBorder="1" applyAlignment="1" applyProtection="1">
      <alignment vertical="center"/>
      <protection locked="0"/>
    </xf>
    <xf numFmtId="0" fontId="15" fillId="36" borderId="0" xfId="0" applyFont="1" applyFill="1" applyBorder="1" applyAlignment="1" applyProtection="1">
      <alignment horizontal="center" vertical="center" wrapText="1"/>
      <protection locked="0"/>
    </xf>
    <xf numFmtId="175" fontId="17" fillId="36" borderId="0" xfId="0" applyNumberFormat="1" applyFont="1" applyFill="1" applyBorder="1" applyAlignment="1" applyProtection="1">
      <alignment horizontal="center" vertical="center" wrapText="1"/>
      <protection locked="0"/>
    </xf>
    <xf numFmtId="0" fontId="16" fillId="36" borderId="0" xfId="0" applyFont="1" applyFill="1" applyBorder="1" applyAlignment="1" applyProtection="1">
      <alignment horizontal="left" vertical="center"/>
      <protection locked="0"/>
    </xf>
    <xf numFmtId="0" fontId="0" fillId="36" borderId="0" xfId="0" applyFill="1" applyBorder="1" applyAlignment="1" applyProtection="1">
      <alignment horizontal="center" vertical="center" wrapText="1"/>
      <protection locked="0"/>
    </xf>
    <xf numFmtId="0" fontId="2" fillId="36" borderId="0" xfId="0" applyFont="1" applyFill="1" applyBorder="1" applyAlignment="1" applyProtection="1">
      <alignment horizontal="center" vertical="center" wrapText="1"/>
      <protection locked="0"/>
    </xf>
    <xf numFmtId="186" fontId="3" fillId="36" borderId="0" xfId="0" applyNumberFormat="1" applyFont="1" applyFill="1" applyBorder="1" applyAlignment="1" applyProtection="1">
      <alignment horizontal="center" vertical="center" wrapText="1"/>
      <protection locked="0"/>
    </xf>
    <xf numFmtId="0" fontId="15" fillId="36" borderId="0" xfId="0" applyFont="1" applyFill="1" applyBorder="1" applyAlignment="1" applyProtection="1">
      <alignment vertical="center" wrapText="1"/>
      <protection locked="0"/>
    </xf>
    <xf numFmtId="0" fontId="9" fillId="36" borderId="0" xfId="0" applyFont="1" applyFill="1" applyBorder="1" applyAlignment="1" applyProtection="1">
      <alignment horizontal="center" vertical="center"/>
      <protection locked="0"/>
    </xf>
    <xf numFmtId="0" fontId="0" fillId="36" borderId="0" xfId="0" applyFill="1" applyBorder="1" applyAlignment="1" applyProtection="1">
      <alignment horizontal="right" vertical="center" wrapText="1"/>
      <protection locked="0"/>
    </xf>
    <xf numFmtId="176" fontId="3" fillId="36" borderId="0" xfId="0" applyNumberFormat="1" applyFont="1" applyFill="1" applyBorder="1" applyAlignment="1" applyProtection="1">
      <alignment horizontal="center" vertical="center" wrapText="1"/>
      <protection locked="0"/>
    </xf>
    <xf numFmtId="0" fontId="9" fillId="36" borderId="0" xfId="0" applyFont="1" applyFill="1" applyBorder="1" applyAlignment="1" applyProtection="1">
      <alignment horizontal="left" vertical="center"/>
      <protection locked="0"/>
    </xf>
    <xf numFmtId="0" fontId="2" fillId="36" borderId="0" xfId="0" applyFont="1" applyFill="1" applyBorder="1" applyAlignment="1" applyProtection="1">
      <alignment vertical="center" wrapText="1"/>
      <protection locked="0"/>
    </xf>
    <xf numFmtId="177" fontId="17" fillId="36" borderId="0" xfId="0" applyNumberFormat="1" applyFont="1" applyFill="1" applyBorder="1" applyAlignment="1" applyProtection="1">
      <alignment horizontal="center" vertical="center" wrapText="1"/>
      <protection locked="0"/>
    </xf>
    <xf numFmtId="0" fontId="10" fillId="36" borderId="0" xfId="0" applyFont="1" applyFill="1" applyBorder="1" applyAlignment="1" applyProtection="1">
      <alignment horizontal="center" vertical="center" wrapText="1"/>
      <protection locked="0"/>
    </xf>
    <xf numFmtId="0" fontId="0" fillId="36" borderId="0" xfId="0" applyFill="1" applyBorder="1" applyAlignment="1" applyProtection="1">
      <alignment horizontal="right" vertical="top" wrapText="1"/>
      <protection locked="0"/>
    </xf>
    <xf numFmtId="0" fontId="14" fillId="36" borderId="0" xfId="0" applyFont="1" applyFill="1" applyBorder="1" applyAlignment="1" applyProtection="1">
      <alignment horizontal="left" vertical="center"/>
      <protection locked="0"/>
    </xf>
    <xf numFmtId="168" fontId="17" fillId="36" borderId="0" xfId="0" applyNumberFormat="1" applyFont="1" applyFill="1" applyBorder="1" applyAlignment="1" applyProtection="1">
      <alignment horizontal="center" vertical="center" wrapText="1"/>
      <protection locked="0"/>
    </xf>
    <xf numFmtId="185" fontId="17" fillId="36" borderId="0" xfId="0" applyNumberFormat="1" applyFont="1" applyFill="1" applyBorder="1" applyAlignment="1" applyProtection="1">
      <alignment horizontal="center" vertical="center" wrapText="1"/>
      <protection locked="0"/>
    </xf>
    <xf numFmtId="171" fontId="17" fillId="36" borderId="0" xfId="0" applyNumberFormat="1" applyFont="1" applyFill="1" applyBorder="1" applyAlignment="1" applyProtection="1">
      <alignment horizontal="center" vertical="center" wrapText="1"/>
      <protection locked="0"/>
    </xf>
    <xf numFmtId="175" fontId="17" fillId="36" borderId="0" xfId="0" applyNumberFormat="1" applyFont="1" applyFill="1" applyBorder="1" applyAlignment="1" applyProtection="1">
      <alignment horizontal="center" vertical="center" wrapText="1"/>
      <protection locked="0"/>
    </xf>
    <xf numFmtId="184" fontId="17" fillId="36" borderId="0" xfId="0" applyNumberFormat="1" applyFont="1" applyFill="1" applyBorder="1" applyAlignment="1" applyProtection="1">
      <alignment horizontal="center" vertical="center" wrapText="1"/>
      <protection locked="0"/>
    </xf>
    <xf numFmtId="168" fontId="3" fillId="36" borderId="0" xfId="0" applyNumberFormat="1" applyFont="1" applyFill="1" applyBorder="1" applyAlignment="1" applyProtection="1">
      <alignment horizontal="center" vertical="center" wrapText="1"/>
      <protection locked="0"/>
    </xf>
    <xf numFmtId="0" fontId="0" fillId="36" borderId="0" xfId="0" applyFont="1" applyFill="1" applyBorder="1" applyAlignment="1" applyProtection="1">
      <alignment horizontal="right" vertical="center" wrapText="1"/>
      <protection locked="0"/>
    </xf>
    <xf numFmtId="0" fontId="0" fillId="36" borderId="0" xfId="0" applyFill="1" applyBorder="1" applyAlignment="1" applyProtection="1">
      <alignment vertical="center" wrapText="1"/>
      <protection/>
    </xf>
    <xf numFmtId="0" fontId="20" fillId="36" borderId="0" xfId="0" applyFont="1" applyFill="1" applyBorder="1" applyAlignment="1" applyProtection="1">
      <alignment horizontal="center" vertical="center"/>
      <protection locked="0"/>
    </xf>
    <xf numFmtId="0" fontId="7" fillId="36" borderId="0" xfId="0" applyFont="1" applyFill="1" applyBorder="1" applyAlignment="1" applyProtection="1">
      <alignment horizontal="center" vertical="center"/>
      <protection/>
    </xf>
    <xf numFmtId="197" fontId="0" fillId="36" borderId="0" xfId="0" applyNumberFormat="1" applyFill="1" applyBorder="1" applyAlignment="1" applyProtection="1">
      <alignment vertical="center" wrapText="1"/>
      <protection locked="0"/>
    </xf>
    <xf numFmtId="183" fontId="10" fillId="36" borderId="0" xfId="0" applyNumberFormat="1" applyFont="1" applyFill="1" applyBorder="1" applyAlignment="1" applyProtection="1">
      <alignment horizontal="left" vertical="center" wrapText="1"/>
      <protection locked="0"/>
    </xf>
    <xf numFmtId="0" fontId="0" fillId="36" borderId="0" xfId="0" applyFont="1" applyFill="1" applyBorder="1" applyAlignment="1" applyProtection="1">
      <alignment vertical="center" wrapText="1"/>
      <protection/>
    </xf>
    <xf numFmtId="182" fontId="0" fillId="36" borderId="0" xfId="0" applyNumberFormat="1" applyFont="1" applyFill="1" applyBorder="1" applyAlignment="1" applyProtection="1">
      <alignment horizontal="center" vertical="center" wrapText="1"/>
      <protection/>
    </xf>
    <xf numFmtId="0" fontId="21" fillId="36" borderId="0" xfId="0" applyFont="1" applyFill="1" applyBorder="1" applyAlignment="1" applyProtection="1">
      <alignment horizontal="center" vertical="center" wrapText="1"/>
      <protection/>
    </xf>
    <xf numFmtId="190" fontId="23" fillId="36" borderId="0" xfId="0" applyNumberFormat="1" applyFont="1" applyFill="1" applyBorder="1" applyAlignment="1" applyProtection="1">
      <alignment horizontal="center" vertical="center" wrapText="1"/>
      <protection/>
    </xf>
    <xf numFmtId="0" fontId="16" fillId="36" borderId="0" xfId="0" applyFont="1" applyFill="1" applyBorder="1" applyAlignment="1" applyProtection="1">
      <alignment horizontal="center" wrapText="1"/>
      <protection/>
    </xf>
    <xf numFmtId="207" fontId="16" fillId="36" borderId="0" xfId="0" applyNumberFormat="1" applyFont="1" applyFill="1" applyBorder="1" applyAlignment="1" applyProtection="1">
      <alignment horizontal="center" vertical="center" wrapText="1"/>
      <protection/>
    </xf>
    <xf numFmtId="206" fontId="16" fillId="36" borderId="0" xfId="0" applyNumberFormat="1" applyFont="1" applyFill="1" applyBorder="1" applyAlignment="1" applyProtection="1">
      <alignment horizontal="center" vertical="center" wrapText="1"/>
      <protection/>
    </xf>
    <xf numFmtId="0" fontId="1" fillId="36" borderId="0" xfId="0" applyFont="1" applyFill="1" applyBorder="1" applyAlignment="1" applyProtection="1">
      <alignment horizontal="right" vertical="center" wrapText="1"/>
      <protection/>
    </xf>
    <xf numFmtId="0" fontId="1" fillId="36" borderId="0" xfId="0" applyFont="1" applyFill="1" applyBorder="1" applyAlignment="1" applyProtection="1">
      <alignment horizontal="center" vertical="center" wrapText="1"/>
      <protection/>
    </xf>
    <xf numFmtId="194" fontId="11" fillId="36" borderId="0" xfId="0" applyNumberFormat="1" applyFont="1" applyFill="1" applyBorder="1" applyAlignment="1" applyProtection="1">
      <alignment horizontal="center" vertical="center" wrapText="1"/>
      <protection/>
    </xf>
    <xf numFmtId="0" fontId="13" fillId="36" borderId="32" xfId="0" applyFont="1" applyFill="1" applyBorder="1" applyAlignment="1" applyProtection="1">
      <alignment horizontal="right" vertical="center" wrapText="1"/>
      <protection/>
    </xf>
    <xf numFmtId="0" fontId="13" fillId="36" borderId="10" xfId="0" applyFont="1" applyFill="1" applyBorder="1" applyAlignment="1" applyProtection="1">
      <alignment horizontal="center" vertical="center" wrapText="1"/>
      <protection/>
    </xf>
    <xf numFmtId="0" fontId="7" fillId="36" borderId="33" xfId="0" applyFont="1" applyFill="1" applyBorder="1" applyAlignment="1" applyProtection="1">
      <alignment horizontal="right" vertical="center" wrapText="1"/>
      <protection/>
    </xf>
    <xf numFmtId="0" fontId="7" fillId="36" borderId="28" xfId="0" applyFont="1" applyFill="1" applyBorder="1" applyAlignment="1" applyProtection="1">
      <alignment horizontal="center" vertical="center" wrapText="1"/>
      <protection/>
    </xf>
    <xf numFmtId="0" fontId="13" fillId="36" borderId="34" xfId="0" applyFont="1" applyFill="1" applyBorder="1" applyAlignment="1" applyProtection="1">
      <alignment horizontal="right" vertical="center" wrapText="1"/>
      <protection/>
    </xf>
    <xf numFmtId="0" fontId="13" fillId="36" borderId="24" xfId="0" applyFont="1" applyFill="1" applyBorder="1" applyAlignment="1" applyProtection="1">
      <alignment horizontal="center" vertical="center" wrapText="1"/>
      <protection/>
    </xf>
    <xf numFmtId="0" fontId="0" fillId="36" borderId="0" xfId="0" applyFill="1" applyAlignment="1">
      <alignment/>
    </xf>
    <xf numFmtId="0" fontId="1" fillId="36" borderId="0" xfId="0" applyFont="1" applyFill="1" applyAlignment="1">
      <alignment/>
    </xf>
    <xf numFmtId="0" fontId="13" fillId="36" borderId="0" xfId="0" applyFont="1" applyFill="1" applyAlignment="1">
      <alignment/>
    </xf>
    <xf numFmtId="0" fontId="25" fillId="36" borderId="0" xfId="0" applyFont="1" applyFill="1" applyAlignment="1">
      <alignment/>
    </xf>
    <xf numFmtId="0" fontId="25" fillId="36" borderId="0" xfId="0" applyFont="1" applyFill="1" applyAlignment="1">
      <alignment horizontal="center"/>
    </xf>
    <xf numFmtId="188" fontId="28" fillId="34" borderId="29" xfId="0" applyNumberFormat="1" applyFont="1" applyFill="1" applyBorder="1" applyAlignment="1" applyProtection="1">
      <alignment horizontal="center" vertical="center" wrapText="1"/>
      <protection/>
    </xf>
    <xf numFmtId="0" fontId="17" fillId="36" borderId="35" xfId="0" applyFont="1" applyFill="1" applyBorder="1" applyAlignment="1" applyProtection="1">
      <alignment horizontal="center" vertical="center" wrapText="1"/>
      <protection/>
    </xf>
    <xf numFmtId="177" fontId="17" fillId="36" borderId="35" xfId="0" applyNumberFormat="1" applyFont="1" applyFill="1" applyBorder="1" applyAlignment="1" applyProtection="1">
      <alignment horizontal="center" vertical="center" wrapText="1"/>
      <protection/>
    </xf>
    <xf numFmtId="188" fontId="28" fillId="36" borderId="35" xfId="0" applyNumberFormat="1" applyFont="1" applyFill="1" applyBorder="1" applyAlignment="1" applyProtection="1">
      <alignment horizontal="center" vertical="center" wrapText="1"/>
      <protection/>
    </xf>
    <xf numFmtId="172" fontId="17" fillId="36" borderId="35" xfId="0" applyNumberFormat="1" applyFont="1" applyFill="1" applyBorder="1" applyAlignment="1" applyProtection="1">
      <alignment horizontal="center" vertical="center" wrapText="1"/>
      <protection/>
    </xf>
    <xf numFmtId="188" fontId="15" fillId="0" borderId="10" xfId="0" applyNumberFormat="1" applyFont="1" applyBorder="1" applyAlignment="1" applyProtection="1">
      <alignment horizontal="center" vertical="center" wrapText="1"/>
      <protection/>
    </xf>
    <xf numFmtId="188" fontId="15" fillId="0" borderId="11" xfId="0" applyNumberFormat="1" applyFont="1" applyBorder="1" applyAlignment="1" applyProtection="1">
      <alignment horizontal="center" vertical="center" wrapText="1"/>
      <protection/>
    </xf>
    <xf numFmtId="188" fontId="15" fillId="0" borderId="36" xfId="0" applyNumberFormat="1" applyFont="1" applyBorder="1" applyAlignment="1" applyProtection="1">
      <alignment horizontal="center" vertical="center" wrapText="1"/>
      <protection/>
    </xf>
    <xf numFmtId="190" fontId="18" fillId="34" borderId="24" xfId="0" applyNumberFormat="1" applyFont="1" applyFill="1" applyBorder="1" applyAlignment="1" applyProtection="1">
      <alignment horizontal="center" vertical="center" wrapText="1"/>
      <protection/>
    </xf>
    <xf numFmtId="177" fontId="10" fillId="0" borderId="26" xfId="0" applyNumberFormat="1" applyFont="1" applyFill="1" applyBorder="1" applyAlignment="1" applyProtection="1">
      <alignment horizontal="center" vertical="center" wrapText="1"/>
      <protection/>
    </xf>
    <xf numFmtId="177" fontId="10" fillId="0" borderId="37" xfId="0" applyNumberFormat="1" applyFont="1" applyFill="1" applyBorder="1" applyAlignment="1" applyProtection="1">
      <alignment horizontal="center" vertical="center" wrapText="1"/>
      <protection/>
    </xf>
    <xf numFmtId="177" fontId="10" fillId="0" borderId="38" xfId="0" applyNumberFormat="1" applyFont="1" applyFill="1" applyBorder="1" applyAlignment="1" applyProtection="1">
      <alignment horizontal="center" vertical="center" wrapText="1"/>
      <protection/>
    </xf>
    <xf numFmtId="177" fontId="17" fillId="34" borderId="39" xfId="0" applyNumberFormat="1" applyFont="1" applyFill="1" applyBorder="1" applyAlignment="1" applyProtection="1">
      <alignment horizontal="center" vertical="center" wrapText="1"/>
      <protection/>
    </xf>
    <xf numFmtId="172" fontId="10" fillId="0" borderId="26" xfId="0" applyNumberFormat="1" applyFont="1" applyFill="1" applyBorder="1" applyAlignment="1" applyProtection="1">
      <alignment horizontal="center" vertical="center" wrapText="1"/>
      <protection/>
    </xf>
    <xf numFmtId="172" fontId="10" fillId="0" borderId="37" xfId="0" applyNumberFormat="1" applyFont="1" applyFill="1" applyBorder="1" applyAlignment="1" applyProtection="1">
      <alignment horizontal="center" vertical="center" wrapText="1"/>
      <protection/>
    </xf>
    <xf numFmtId="172" fontId="10" fillId="0" borderId="38" xfId="0" applyNumberFormat="1" applyFont="1" applyFill="1" applyBorder="1" applyAlignment="1" applyProtection="1">
      <alignment horizontal="center" vertical="center" wrapText="1"/>
      <protection/>
    </xf>
    <xf numFmtId="172" fontId="17" fillId="34" borderId="39" xfId="0" applyNumberFormat="1" applyFont="1" applyFill="1" applyBorder="1" applyAlignment="1" applyProtection="1">
      <alignment horizontal="center" vertical="center" wrapText="1"/>
      <protection/>
    </xf>
    <xf numFmtId="172" fontId="17" fillId="34" borderId="25" xfId="0" applyNumberFormat="1" applyFont="1" applyFill="1" applyBorder="1" applyAlignment="1" applyProtection="1">
      <alignment horizontal="center" vertical="center" wrapText="1"/>
      <protection/>
    </xf>
    <xf numFmtId="0" fontId="8" fillId="36" borderId="0" xfId="0" applyFont="1" applyFill="1" applyBorder="1" applyAlignment="1" applyProtection="1">
      <alignment horizontal="center" vertical="center" wrapText="1"/>
      <protection locked="0"/>
    </xf>
    <xf numFmtId="0" fontId="8" fillId="36" borderId="0" xfId="0" applyFont="1" applyFill="1" applyBorder="1" applyAlignment="1" applyProtection="1">
      <alignment vertical="center" wrapText="1"/>
      <protection locked="0"/>
    </xf>
    <xf numFmtId="181" fontId="0" fillId="36" borderId="0" xfId="49" applyNumberFormat="1" applyFill="1" applyBorder="1" applyAlignment="1" applyProtection="1">
      <alignment vertical="center" wrapText="1"/>
      <protection locked="0"/>
    </xf>
    <xf numFmtId="197" fontId="0" fillId="36" borderId="0" xfId="0" applyNumberFormat="1" applyFill="1" applyBorder="1" applyAlignment="1" applyProtection="1">
      <alignment horizontal="center" vertical="center" wrapText="1"/>
      <protection locked="0"/>
    </xf>
    <xf numFmtId="0" fontId="4" fillId="36" borderId="0" xfId="0" applyFont="1" applyFill="1" applyBorder="1" applyAlignment="1" applyProtection="1">
      <alignment vertical="center" wrapText="1"/>
      <protection locked="0"/>
    </xf>
    <xf numFmtId="0" fontId="29" fillId="36" borderId="0" xfId="0" applyFont="1" applyFill="1" applyBorder="1" applyAlignment="1" applyProtection="1">
      <alignment horizontal="left" vertical="center"/>
      <protection locked="0"/>
    </xf>
    <xf numFmtId="172" fontId="13" fillId="34" borderId="24" xfId="0" applyNumberFormat="1" applyFont="1" applyFill="1" applyBorder="1" applyAlignment="1" applyProtection="1">
      <alignment horizontal="center" vertical="center" wrapText="1"/>
      <protection/>
    </xf>
    <xf numFmtId="182" fontId="17" fillId="0" borderId="0" xfId="0" applyNumberFormat="1" applyFont="1" applyFill="1" applyBorder="1" applyAlignment="1" applyProtection="1">
      <alignment horizontal="center" vertical="center" wrapText="1"/>
      <protection locked="0"/>
    </xf>
    <xf numFmtId="182" fontId="17" fillId="33" borderId="28" xfId="0" applyNumberFormat="1" applyFont="1" applyFill="1" applyBorder="1" applyAlignment="1" applyProtection="1">
      <alignment horizontal="center" vertical="center" wrapText="1"/>
      <protection locked="0"/>
    </xf>
    <xf numFmtId="0" fontId="26" fillId="36" borderId="0" xfId="0" applyFont="1" applyFill="1" applyBorder="1" applyAlignment="1" applyProtection="1">
      <alignment vertical="center"/>
      <protection locked="0"/>
    </xf>
    <xf numFmtId="0" fontId="15" fillId="36" borderId="0" xfId="0" applyFont="1" applyFill="1" applyBorder="1" applyAlignment="1" applyProtection="1">
      <alignment vertical="center" wrapText="1"/>
      <protection locked="0"/>
    </xf>
    <xf numFmtId="0" fontId="30" fillId="36" borderId="0" xfId="0" applyFont="1" applyFill="1" applyBorder="1" applyAlignment="1" applyProtection="1">
      <alignment horizontal="center" vertical="center" wrapText="1"/>
      <protection locked="0"/>
    </xf>
    <xf numFmtId="0" fontId="15" fillId="36" borderId="0" xfId="0" applyFont="1" applyFill="1" applyBorder="1" applyAlignment="1" applyProtection="1">
      <alignment horizontal="center" vertical="center" wrapText="1"/>
      <protection locked="0"/>
    </xf>
    <xf numFmtId="0" fontId="30" fillId="36" borderId="0" xfId="0" applyFont="1" applyFill="1" applyBorder="1" applyAlignment="1" applyProtection="1">
      <alignment vertical="center" wrapText="1"/>
      <protection locked="0"/>
    </xf>
    <xf numFmtId="0" fontId="15" fillId="0" borderId="40" xfId="0" applyFont="1" applyFill="1" applyBorder="1" applyAlignment="1" applyProtection="1">
      <alignment vertical="center" wrapText="1"/>
      <protection/>
    </xf>
    <xf numFmtId="0" fontId="12" fillId="36" borderId="0" xfId="0" applyFont="1" applyFill="1" applyBorder="1" applyAlignment="1" applyProtection="1">
      <alignment horizontal="center" vertical="center"/>
      <protection locked="0"/>
    </xf>
    <xf numFmtId="190" fontId="18" fillId="34" borderId="12" xfId="0" applyNumberFormat="1" applyFont="1" applyFill="1" applyBorder="1" applyAlignment="1" applyProtection="1">
      <alignment horizontal="center" vertical="center" wrapText="1"/>
      <protection/>
    </xf>
    <xf numFmtId="0" fontId="15" fillId="36" borderId="41" xfId="0" applyFont="1" applyFill="1" applyBorder="1" applyAlignment="1" applyProtection="1">
      <alignment vertical="center" wrapText="1"/>
      <protection locked="0"/>
    </xf>
    <xf numFmtId="0" fontId="0" fillId="36" borderId="42" xfId="0" applyFill="1" applyBorder="1" applyAlignment="1" applyProtection="1">
      <alignment vertical="center" wrapText="1"/>
      <protection locked="0"/>
    </xf>
    <xf numFmtId="0" fontId="0" fillId="36" borderId="43" xfId="0" applyFill="1" applyBorder="1" applyAlignment="1" applyProtection="1">
      <alignment vertical="center" wrapText="1"/>
      <protection locked="0"/>
    </xf>
    <xf numFmtId="10" fontId="18" fillId="34" borderId="44" xfId="52" applyNumberFormat="1" applyFont="1" applyFill="1" applyBorder="1" applyAlignment="1" applyProtection="1">
      <alignment horizontal="right" vertical="center" wrapText="1"/>
      <protection/>
    </xf>
    <xf numFmtId="190" fontId="31" fillId="36" borderId="43" xfId="0" applyNumberFormat="1" applyFont="1" applyFill="1" applyBorder="1" applyAlignment="1" applyProtection="1">
      <alignment horizontal="right" vertical="center" wrapText="1"/>
      <protection/>
    </xf>
    <xf numFmtId="10" fontId="15" fillId="36" borderId="43" xfId="52" applyNumberFormat="1" applyFont="1" applyFill="1" applyBorder="1" applyAlignment="1" applyProtection="1">
      <alignment horizontal="right" vertical="center" wrapText="1"/>
      <protection locked="0"/>
    </xf>
    <xf numFmtId="10" fontId="18" fillId="34" borderId="45" xfId="52" applyNumberFormat="1" applyFont="1" applyFill="1" applyBorder="1" applyAlignment="1" applyProtection="1">
      <alignment horizontal="right" vertical="center" wrapText="1"/>
      <protection/>
    </xf>
    <xf numFmtId="177" fontId="13" fillId="34" borderId="46" xfId="0" applyNumberFormat="1" applyFont="1" applyFill="1" applyBorder="1" applyAlignment="1" applyProtection="1">
      <alignment horizontal="center" vertical="center" wrapText="1"/>
      <protection/>
    </xf>
    <xf numFmtId="177" fontId="7" fillId="34" borderId="47" xfId="0" applyNumberFormat="1" applyFont="1" applyFill="1" applyBorder="1" applyAlignment="1" applyProtection="1">
      <alignment horizontal="center" vertical="center" wrapText="1"/>
      <protection/>
    </xf>
    <xf numFmtId="173" fontId="13" fillId="34" borderId="12" xfId="0" applyNumberFormat="1" applyFont="1" applyFill="1" applyBorder="1" applyAlignment="1" applyProtection="1">
      <alignment horizontal="center" vertical="center" wrapText="1"/>
      <protection/>
    </xf>
    <xf numFmtId="172" fontId="13" fillId="34" borderId="12" xfId="0" applyNumberFormat="1" applyFont="1" applyFill="1" applyBorder="1" applyAlignment="1" applyProtection="1">
      <alignment horizontal="center" vertical="center" wrapText="1"/>
      <protection/>
    </xf>
    <xf numFmtId="0" fontId="15" fillId="0" borderId="48" xfId="0" applyFont="1" applyFill="1" applyBorder="1" applyAlignment="1" applyProtection="1">
      <alignment vertical="center" wrapText="1"/>
      <protection/>
    </xf>
    <xf numFmtId="177" fontId="10" fillId="0" borderId="46" xfId="0" applyNumberFormat="1" applyFont="1" applyFill="1" applyBorder="1" applyAlignment="1" applyProtection="1">
      <alignment horizontal="center" vertical="center" wrapText="1"/>
      <protection/>
    </xf>
    <xf numFmtId="177" fontId="10" fillId="0" borderId="49" xfId="0" applyNumberFormat="1" applyFont="1" applyFill="1" applyBorder="1" applyAlignment="1" applyProtection="1">
      <alignment horizontal="center" vertical="center" wrapText="1"/>
      <protection/>
    </xf>
    <xf numFmtId="177" fontId="10" fillId="0" borderId="50" xfId="0" applyNumberFormat="1" applyFont="1" applyFill="1" applyBorder="1" applyAlignment="1" applyProtection="1">
      <alignment horizontal="center" vertical="center" wrapText="1"/>
      <protection/>
    </xf>
    <xf numFmtId="177" fontId="17" fillId="34" borderId="51" xfId="0" applyNumberFormat="1" applyFont="1" applyFill="1" applyBorder="1" applyAlignment="1" applyProtection="1">
      <alignment horizontal="center" vertical="center" wrapText="1"/>
      <protection/>
    </xf>
    <xf numFmtId="0" fontId="26" fillId="36" borderId="0" xfId="0" applyFont="1" applyFill="1" applyBorder="1" applyAlignment="1" applyProtection="1">
      <alignment horizontal="center" vertical="center"/>
      <protection locked="0"/>
    </xf>
    <xf numFmtId="0" fontId="15" fillId="0" borderId="32" xfId="0" applyFont="1" applyBorder="1" applyAlignment="1" applyProtection="1">
      <alignment horizontal="center" vertical="center" wrapText="1"/>
      <protection locked="0"/>
    </xf>
    <xf numFmtId="0" fontId="15" fillId="0" borderId="26"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wrapText="1"/>
      <protection locked="0"/>
    </xf>
    <xf numFmtId="0" fontId="15" fillId="0" borderId="33"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22" fillId="37" borderId="0" xfId="0" applyFont="1" applyFill="1" applyBorder="1" applyAlignment="1" applyProtection="1">
      <alignment horizontal="left" vertical="center"/>
      <protection locked="0"/>
    </xf>
    <xf numFmtId="0" fontId="19" fillId="35" borderId="0" xfId="0" applyFont="1" applyFill="1" applyBorder="1" applyAlignment="1" applyProtection="1">
      <alignment horizontal="center" vertical="center"/>
      <protection locked="0"/>
    </xf>
    <xf numFmtId="0" fontId="15" fillId="0" borderId="35" xfId="0" applyFont="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35" borderId="52" xfId="0" applyFont="1" applyFill="1" applyBorder="1" applyAlignment="1" applyProtection="1">
      <alignment horizontal="right" vertical="center" wrapText="1"/>
      <protection locked="0"/>
    </xf>
    <xf numFmtId="0" fontId="15" fillId="35" borderId="39" xfId="0" applyFont="1" applyFill="1" applyBorder="1" applyAlignment="1" applyProtection="1">
      <alignment horizontal="right" vertical="center" wrapText="1"/>
      <protection locked="0"/>
    </xf>
    <xf numFmtId="0" fontId="15" fillId="35" borderId="53" xfId="0" applyFont="1" applyFill="1" applyBorder="1" applyAlignment="1" applyProtection="1">
      <alignment horizontal="center" vertical="center" wrapText="1"/>
      <protection locked="0"/>
    </xf>
    <xf numFmtId="0" fontId="15" fillId="35" borderId="37" xfId="0" applyFont="1" applyFill="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5" fillId="0" borderId="26" xfId="0" applyFont="1" applyBorder="1" applyAlignment="1" applyProtection="1">
      <alignment horizontal="center" vertical="center" wrapText="1"/>
      <protection locked="0"/>
    </xf>
    <xf numFmtId="0" fontId="15" fillId="0" borderId="53" xfId="0" applyFont="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15" fillId="35" borderId="53" xfId="0" applyFont="1" applyFill="1" applyBorder="1" applyAlignment="1" applyProtection="1">
      <alignment horizontal="center" vertical="center" wrapText="1"/>
      <protection locked="0"/>
    </xf>
    <xf numFmtId="0" fontId="15" fillId="35" borderId="37"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36" borderId="32" xfId="0" applyFont="1" applyFill="1" applyBorder="1" applyAlignment="1" applyProtection="1">
      <alignment horizontal="center" vertical="center"/>
      <protection locked="0"/>
    </xf>
    <xf numFmtId="0" fontId="15" fillId="36" borderId="10" xfId="0" applyFont="1" applyFill="1" applyBorder="1" applyAlignment="1" applyProtection="1">
      <alignment horizontal="center" vertical="center"/>
      <protection locked="0"/>
    </xf>
    <xf numFmtId="0" fontId="15" fillId="36" borderId="53" xfId="0" applyFont="1" applyFill="1" applyBorder="1" applyAlignment="1" applyProtection="1">
      <alignment horizontal="center" vertical="center" wrapText="1"/>
      <protection locked="0"/>
    </xf>
    <xf numFmtId="0" fontId="15" fillId="36" borderId="11" xfId="0" applyFont="1" applyFill="1" applyBorder="1" applyAlignment="1" applyProtection="1">
      <alignment horizontal="center" vertical="center" wrapText="1"/>
      <protection locked="0"/>
    </xf>
    <xf numFmtId="0" fontId="15" fillId="36" borderId="33" xfId="0" applyFont="1" applyFill="1" applyBorder="1" applyAlignment="1" applyProtection="1">
      <alignment horizontal="center" vertical="center" wrapText="1"/>
      <protection locked="0"/>
    </xf>
    <xf numFmtId="0" fontId="15" fillId="36" borderId="28" xfId="0" applyFont="1" applyFill="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18" fillId="35" borderId="54" xfId="0" applyFont="1" applyFill="1" applyBorder="1" applyAlignment="1" applyProtection="1">
      <alignment horizontal="center" vertical="center" wrapText="1"/>
      <protection/>
    </xf>
    <xf numFmtId="0" fontId="18" fillId="35" borderId="40" xfId="0" applyFont="1" applyFill="1" applyBorder="1" applyAlignment="1" applyProtection="1">
      <alignment horizontal="center" vertical="center" wrapText="1"/>
      <protection/>
    </xf>
    <xf numFmtId="0" fontId="15" fillId="36" borderId="0" xfId="0" applyFont="1" applyFill="1" applyBorder="1" applyAlignment="1" applyProtection="1">
      <alignment horizontal="center" vertical="center" wrapText="1"/>
      <protection locked="0"/>
    </xf>
    <xf numFmtId="0" fontId="17" fillId="34" borderId="55" xfId="0" applyFont="1" applyFill="1" applyBorder="1" applyAlignment="1" applyProtection="1">
      <alignment horizontal="center" vertical="center" wrapText="1"/>
      <protection/>
    </xf>
    <xf numFmtId="0" fontId="17" fillId="34" borderId="56" xfId="0" applyFont="1" applyFill="1" applyBorder="1" applyAlignment="1" applyProtection="1">
      <alignment horizontal="center" vertical="center" wrapText="1"/>
      <protection/>
    </xf>
    <xf numFmtId="0" fontId="15" fillId="0" borderId="53"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3" fillId="35" borderId="34" xfId="0" applyFont="1" applyFill="1" applyBorder="1" applyAlignment="1" applyProtection="1">
      <alignment horizontal="center" vertical="center" wrapText="1"/>
      <protection/>
    </xf>
    <xf numFmtId="0" fontId="13" fillId="35" borderId="35" xfId="0" applyFont="1" applyFill="1" applyBorder="1" applyAlignment="1" applyProtection="1">
      <alignment horizontal="center" vertical="center" wrapText="1"/>
      <protection/>
    </xf>
    <xf numFmtId="0" fontId="13" fillId="35" borderId="24" xfId="0" applyFont="1" applyFill="1" applyBorder="1" applyAlignment="1" applyProtection="1">
      <alignment horizontal="center" vertical="center" wrapText="1"/>
      <protection/>
    </xf>
    <xf numFmtId="0" fontId="15" fillId="0" borderId="57" xfId="0" applyFont="1" applyFill="1" applyBorder="1" applyAlignment="1" applyProtection="1">
      <alignment horizontal="center" vertical="center" wrapText="1"/>
      <protection/>
    </xf>
    <xf numFmtId="0" fontId="15" fillId="0" borderId="36" xfId="0" applyFont="1" applyFill="1" applyBorder="1" applyAlignment="1" applyProtection="1">
      <alignment horizontal="center" vertical="center" wrapText="1"/>
      <protection/>
    </xf>
    <xf numFmtId="0" fontId="15" fillId="0" borderId="32"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9" fillId="34" borderId="0" xfId="0" applyFont="1" applyFill="1" applyBorder="1" applyAlignment="1" applyProtection="1">
      <alignment horizontal="center" vertical="center"/>
      <protection/>
    </xf>
    <xf numFmtId="174" fontId="16" fillId="36" borderId="41" xfId="0" applyNumberFormat="1" applyFont="1" applyFill="1" applyBorder="1" applyAlignment="1" applyProtection="1">
      <alignment horizontal="center" vertical="center"/>
      <protection/>
    </xf>
    <xf numFmtId="0" fontId="0" fillId="36" borderId="41" xfId="0" applyFill="1" applyBorder="1" applyAlignment="1">
      <alignment horizontal="center" vertical="center"/>
    </xf>
    <xf numFmtId="0" fontId="21" fillId="0" borderId="34" xfId="0" applyFont="1" applyFill="1" applyBorder="1" applyAlignment="1" applyProtection="1">
      <alignment horizontal="center" vertical="center" wrapText="1"/>
      <protection/>
    </xf>
    <xf numFmtId="0" fontId="21" fillId="0" borderId="24" xfId="0" applyFont="1" applyFill="1" applyBorder="1" applyAlignment="1" applyProtection="1">
      <alignment horizontal="center" vertical="center" wrapText="1"/>
      <protection/>
    </xf>
    <xf numFmtId="0" fontId="17" fillId="34" borderId="34" xfId="0" applyFont="1" applyFill="1" applyBorder="1" applyAlignment="1" applyProtection="1">
      <alignment horizontal="center" vertical="center" wrapText="1"/>
      <protection/>
    </xf>
    <xf numFmtId="0" fontId="17" fillId="34" borderId="24"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152400</xdr:rowOff>
    </xdr:from>
    <xdr:to>
      <xdr:col>5</xdr:col>
      <xdr:colOff>28575</xdr:colOff>
      <xdr:row>83</xdr:row>
      <xdr:rowOff>9525</xdr:rowOff>
    </xdr:to>
    <xdr:sp>
      <xdr:nvSpPr>
        <xdr:cNvPr id="1" name="Text Box 1"/>
        <xdr:cNvSpPr txBox="1">
          <a:spLocks noChangeArrowheads="1"/>
        </xdr:cNvSpPr>
      </xdr:nvSpPr>
      <xdr:spPr>
        <a:xfrm>
          <a:off x="114300" y="1228725"/>
          <a:ext cx="12115800" cy="18145125"/>
        </a:xfrm>
        <a:prstGeom prst="rect">
          <a:avLst/>
        </a:prstGeom>
        <a:solidFill>
          <a:srgbClr val="FFFFFF"/>
        </a:solidFill>
        <a:ln w="9525" cmpd="sng">
          <a:solidFill>
            <a:srgbClr val="000000"/>
          </a:solidFill>
          <a:headEnd type="none"/>
          <a:tailEnd type="none"/>
        </a:ln>
      </xdr:spPr>
      <xdr:txBody>
        <a:bodyPr vertOverflow="clip" wrap="square" lIns="45720" tIns="41148" rIns="45720" bIns="41148" anchor="ctr"/>
        <a:p>
          <a:pPr algn="just">
            <a:defRPr/>
          </a:pPr>
          <a:r>
            <a:rPr lang="en-US" cap="none" sz="2200" b="1" i="1" u="none" baseline="0">
              <a:solidFill>
                <a:srgbClr val="000000"/>
              </a:solidFill>
              <a:latin typeface="Arial"/>
              <a:ea typeface="Arial"/>
              <a:cs typeface="Arial"/>
            </a:rPr>
            <a:t>
</a:t>
          </a:r>
          <a:r>
            <a:rPr lang="en-US" cap="none" sz="2200" b="1" i="1" u="none" baseline="0">
              <a:solidFill>
                <a:srgbClr val="000000"/>
              </a:solidFill>
              <a:latin typeface="Arial"/>
              <a:ea typeface="Arial"/>
              <a:cs typeface="Arial"/>
            </a:rPr>
            <a:t>PRINCIPE GENERAL</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Ce simulateur est un </a:t>
          </a:r>
          <a:r>
            <a:rPr lang="en-US" cap="none" sz="1600" b="1" i="0" u="none" baseline="0">
              <a:solidFill>
                <a:srgbClr val="000000"/>
              </a:solidFill>
              <a:latin typeface="Arial"/>
              <a:ea typeface="Arial"/>
              <a:cs typeface="Arial"/>
            </a:rPr>
            <a:t>outil simple de calcul de prix de revient rapporté au véhicule</a:t>
          </a:r>
          <a:r>
            <a:rPr lang="en-US" cap="none" sz="1600" b="0" i="0" u="none" baseline="0">
              <a:solidFill>
                <a:srgbClr val="000000"/>
              </a:solidFill>
              <a:latin typeface="Arial"/>
              <a:ea typeface="Arial"/>
              <a:cs typeface="Arial"/>
            </a:rPr>
            <a:t>. Il est adapté à tout type de véhicule, ensemble articulé ou porteur seul. Il permet de recomposer, sur la base des principales conditions d'exploitation et composantes de coût, le prix de revient du véhicule </a:t>
          </a:r>
          <a:r>
            <a:rPr lang="en-US" cap="none" sz="1600" b="1" i="0" u="none" baseline="0">
              <a:solidFill>
                <a:srgbClr val="000000"/>
              </a:solidFill>
              <a:latin typeface="Arial"/>
              <a:ea typeface="Arial"/>
              <a:cs typeface="Arial"/>
            </a:rPr>
            <a:t>exprimé sous la forme d'un trinôme</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La </a:t>
          </a:r>
          <a:r>
            <a:rPr lang="en-US" cap="none" sz="1600" b="1" i="0" u="none" baseline="0">
              <a:solidFill>
                <a:srgbClr val="000000"/>
              </a:solidFill>
              <a:latin typeface="Arial"/>
              <a:ea typeface="Arial"/>
              <a:cs typeface="Arial"/>
            </a:rPr>
            <a:t>formulation trinôme de la structure du prix de revient</a:t>
          </a:r>
          <a:r>
            <a:rPr lang="en-US" cap="none" sz="1600" b="0" i="0" u="none" baseline="0">
              <a:solidFill>
                <a:srgbClr val="000000"/>
              </a:solidFill>
              <a:latin typeface="Arial"/>
              <a:ea typeface="Arial"/>
              <a:cs typeface="Arial"/>
            </a:rPr>
            <a:t> permet de calculer, simplement et rapidement, le coût d’une opération de transport. Celui-ci est alors égal à la somme des trois produits suivants :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terme kilométrique</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CK</a:t>
          </a:r>
          <a:r>
            <a:rPr lang="en-US" cap="none" sz="1600" b="0" i="0" u="none" baseline="0">
              <a:solidFill>
                <a:srgbClr val="000000"/>
              </a:solidFill>
              <a:latin typeface="Arial"/>
              <a:ea typeface="Arial"/>
              <a:cs typeface="Arial"/>
            </a:rPr>
            <a:t>   x   nombre de kilomètres correspondant à la distance de transport en charge majoré d’un kilométrage   
</a:t>
          </a:r>
          <a:r>
            <a:rPr lang="en-US" cap="none" sz="1600" b="0" i="0" u="none" baseline="0">
              <a:solidFill>
                <a:srgbClr val="000000"/>
              </a:solidFill>
              <a:latin typeface="Arial"/>
              <a:ea typeface="Arial"/>
              <a:cs typeface="Arial"/>
            </a:rPr>
            <a:t>                                                          d’approche à vide et, le cas échéant, du retour à vide à l’entreprise.</a:t>
          </a:r>
          <a:r>
            <a:rPr lang="en-US" cap="none" sz="8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terme horaire</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CC</a:t>
          </a:r>
          <a:r>
            <a:rPr lang="en-US" cap="none" sz="1600" b="0" i="0" u="none" baseline="0">
              <a:solidFill>
                <a:srgbClr val="000000"/>
              </a:solidFill>
              <a:latin typeface="Arial"/>
              <a:ea typeface="Arial"/>
              <a:cs typeface="Arial"/>
            </a:rPr>
            <a:t>   x   nombre d’heures au titre du temps de conduite requis et des autres temps de service nécessités par 
</a:t>
          </a:r>
          <a:r>
            <a:rPr lang="en-US" cap="none" sz="1600" b="0" i="0" u="none" baseline="0">
              <a:solidFill>
                <a:srgbClr val="000000"/>
              </a:solidFill>
              <a:latin typeface="Arial"/>
              <a:ea typeface="Arial"/>
              <a:cs typeface="Arial"/>
            </a:rPr>
            <a:t>                                                  l’opération chargement, déchargement, formalités diverses).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terme journalier</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CJ</a:t>
          </a:r>
          <a:r>
            <a:rPr lang="en-US" cap="none" sz="1600" b="0" i="0" u="none" baseline="0">
              <a:solidFill>
                <a:srgbClr val="000000"/>
              </a:solidFill>
              <a:latin typeface="Arial"/>
              <a:ea typeface="Arial"/>
              <a:cs typeface="Arial"/>
            </a:rPr>
            <a:t>   x   une fraction ou un multiple de jours d’affectation du véhicule, compte tenu du temps requis pour satisfaire 
</a:t>
          </a:r>
          <a:r>
            <a:rPr lang="en-US" cap="none" sz="1600" b="0" i="0" u="none" baseline="0">
              <a:solidFill>
                <a:srgbClr val="000000"/>
              </a:solidFill>
              <a:latin typeface="Arial"/>
              <a:ea typeface="Arial"/>
              <a:cs typeface="Arial"/>
            </a:rPr>
            <a:t>                                                    la demande. Il faut tenir compte de la possibilité de réemploi de ce véhicule après la fin des opérations  
</a:t>
          </a:r>
          <a:r>
            <a:rPr lang="en-US" cap="none" sz="1600" b="0" i="0" u="none" baseline="0">
              <a:solidFill>
                <a:srgbClr val="000000"/>
              </a:solidFill>
              <a:latin typeface="Arial"/>
              <a:ea typeface="Arial"/>
              <a:cs typeface="Arial"/>
            </a:rPr>
            <a:t>                                                    de déchargement.     
</a:t>
          </a:r>
          <a:r>
            <a:rPr lang="en-US" cap="none" sz="1600" b="0" i="0" u="none" baseline="0">
              <a:solidFill>
                <a:srgbClr val="000000"/>
              </a:solidFill>
              <a:latin typeface="Arial"/>
              <a:ea typeface="Arial"/>
              <a:cs typeface="Arial"/>
            </a:rPr>
            <a:t>                                       (rappel : les coûts de structure se trouvent imputés sur la même base de temps que les coûts de véhicules).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Le programme de simulation a été développé sur deux feuilles, la première permet de </a:t>
          </a:r>
          <a:r>
            <a:rPr lang="en-US" cap="none" sz="1600" b="1" i="0" u="none" baseline="0">
              <a:solidFill>
                <a:srgbClr val="000000"/>
              </a:solidFill>
              <a:latin typeface="Arial"/>
              <a:ea typeface="Arial"/>
              <a:cs typeface="Arial"/>
            </a:rPr>
            <a:t>saisir les données d'exploitation et de coût</a:t>
          </a:r>
          <a:r>
            <a:rPr lang="en-US" cap="none" sz="1600" b="0" i="0" u="none" baseline="0">
              <a:solidFill>
                <a:srgbClr val="000000"/>
              </a:solidFill>
              <a:latin typeface="Arial"/>
              <a:ea typeface="Arial"/>
              <a:cs typeface="Arial"/>
            </a:rPr>
            <a:t>, la seconde </a:t>
          </a:r>
          <a:r>
            <a:rPr lang="en-US" cap="none" sz="1600" b="1" i="0" u="none" baseline="0">
              <a:solidFill>
                <a:srgbClr val="000000"/>
              </a:solidFill>
              <a:latin typeface="Arial"/>
              <a:ea typeface="Arial"/>
              <a:cs typeface="Arial"/>
            </a:rPr>
            <a:t>restitue les résultats et évalue le prix de revient du véhicule</a:t>
          </a:r>
          <a:r>
            <a:rPr lang="en-US" cap="none" sz="1600" b="0" i="0" u="none" baseline="0">
              <a:solidFill>
                <a:srgbClr val="000000"/>
              </a:solidFill>
              <a:latin typeface="Arial"/>
              <a:ea typeface="Arial"/>
              <a:cs typeface="Arial"/>
            </a:rPr>
            <a:t>.</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200" b="1" i="1" u="none" baseline="0">
              <a:solidFill>
                <a:srgbClr val="000000"/>
              </a:solidFill>
              <a:latin typeface="Arial"/>
              <a:ea typeface="Arial"/>
              <a:cs typeface="Arial"/>
            </a:rPr>
            <a:t>SAISIE DES CONDITIONS D'EXPLOITATION ET DES COMPOSANTES DE COÛT</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Les cellules de </a:t>
          </a:r>
          <a:r>
            <a:rPr lang="en-US" cap="none" sz="1600" b="1" i="0" u="none" baseline="0">
              <a:solidFill>
                <a:srgbClr val="000000"/>
              </a:solidFill>
              <a:latin typeface="Arial"/>
              <a:ea typeface="Arial"/>
              <a:cs typeface="Arial"/>
            </a:rPr>
            <a:t>couleur jaune</a:t>
          </a:r>
          <a:r>
            <a:rPr lang="en-US" cap="none" sz="1600" b="0" i="0" u="none" baseline="0">
              <a:solidFill>
                <a:srgbClr val="000000"/>
              </a:solidFill>
              <a:latin typeface="Arial"/>
              <a:ea typeface="Arial"/>
              <a:cs typeface="Arial"/>
            </a:rPr>
            <a:t> marquent les valeurs à entrer par l'utilisateur.
</a:t>
          </a:r>
          <a:r>
            <a:rPr lang="en-US" cap="none" sz="1600" b="0" i="0" u="none" baseline="0">
              <a:solidFill>
                <a:srgbClr val="000000"/>
              </a:solidFill>
              <a:latin typeface="Arial"/>
              <a:ea typeface="Arial"/>
              <a:cs typeface="Arial"/>
            </a:rPr>
            <a:t>
</a:t>
          </a:r>
          <a:r>
            <a:rPr lang="en-US" cap="none" sz="1600" b="1" i="0" u="none" baseline="0">
              <a:solidFill>
                <a:srgbClr val="FF0000"/>
              </a:solidFill>
              <a:latin typeface="Arial"/>
              <a:ea typeface="Arial"/>
              <a:cs typeface="Arial"/>
            </a:rPr>
            <a:t>Avertissement</a:t>
          </a:r>
          <a:r>
            <a:rPr lang="en-US" cap="none" sz="1600" b="0" i="0" u="none" baseline="0">
              <a:solidFill>
                <a:srgbClr val="000000"/>
              </a:solidFill>
              <a:latin typeface="Arial"/>
              <a:ea typeface="Arial"/>
              <a:cs typeface="Arial"/>
            </a:rPr>
            <a:t> </a:t>
          </a:r>
          <a:r>
            <a:rPr lang="en-US" cap="none" sz="1600" b="1" i="0" u="none" baseline="0">
              <a:solidFill>
                <a:srgbClr val="FF0000"/>
              </a:solidFill>
              <a:latin typeface="Arial"/>
              <a:ea typeface="Arial"/>
              <a:cs typeface="Arial"/>
            </a:rPr>
            <a:t>:</a:t>
          </a:r>
          <a:r>
            <a:rPr lang="en-US" cap="none" sz="1600" b="0" i="0" u="none" baseline="0">
              <a:solidFill>
                <a:srgbClr val="000000"/>
              </a:solidFill>
              <a:latin typeface="Arial"/>
              <a:ea typeface="Arial"/>
              <a:cs typeface="Arial"/>
            </a:rPr>
            <a:t> Le programme est prédocumenté dans le cas d'un ensemble routier 40 tonnes. Les valeurs entrées par le CNR sont destinées à initialiser le simulateur. On ne saurait leur donner de signification particulière.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Les unités et le format numérique des cellules sont prédéfinis. Il convient donc de saisir le chiffre brut. 
</a:t>
          </a:r>
          <a:r>
            <a:rPr lang="en-US" cap="none" sz="1600" b="0" i="0" u="none" baseline="0">
              <a:solidFill>
                <a:srgbClr val="000000"/>
              </a:solidFill>
              <a:latin typeface="Arial"/>
              <a:ea typeface="Arial"/>
              <a:cs typeface="Arial"/>
            </a:rPr>
            <a:t>          Exemple : pour le kilométrage annuel (</a:t>
          </a:r>
          <a:r>
            <a:rPr lang="en-US" cap="none" sz="1600" b="1" i="1" u="none" baseline="0">
              <a:solidFill>
                <a:srgbClr val="000000"/>
              </a:solidFill>
              <a:latin typeface="Arial"/>
              <a:ea typeface="Arial"/>
              <a:cs typeface="Arial"/>
            </a:rPr>
            <a:t>cellule D7</a:t>
          </a:r>
          <a:r>
            <a:rPr lang="en-US" cap="none" sz="1600" b="0" i="0" u="none" baseline="0">
              <a:solidFill>
                <a:srgbClr val="000000"/>
              </a:solidFill>
              <a:latin typeface="Arial"/>
              <a:ea typeface="Arial"/>
              <a:cs typeface="Arial"/>
            </a:rPr>
            <a:t>) entrer 100000 et non pas "100 000" ou "100 000 kilomètres". Le programme 
</a:t>
          </a:r>
          <a:r>
            <a:rPr lang="en-US" cap="none" sz="1600" b="0" i="0" u="none" baseline="0">
              <a:solidFill>
                <a:srgbClr val="000000"/>
              </a:solidFill>
              <a:latin typeface="Arial"/>
              <a:ea typeface="Arial"/>
              <a:cs typeface="Arial"/>
            </a:rPr>
            <a:t>                            affichera automatiquement "100 000 km". 
</a:t>
          </a:r>
          <a:r>
            <a:rPr lang="en-US" cap="none" sz="1600" b="0" i="0" u="none" baseline="0">
              <a:solidFill>
                <a:srgbClr val="000000"/>
              </a:solidFill>
              <a:latin typeface="Arial"/>
              <a:ea typeface="Arial"/>
              <a:cs typeface="Arial"/>
            </a:rPr>
            <a:t>
</a:t>
          </a:r>
          <a:r>
            <a:rPr lang="en-US" cap="none" sz="1600" b="1" i="0" u="none" baseline="0">
              <a:solidFill>
                <a:srgbClr val="FF0000"/>
              </a:solidFill>
              <a:latin typeface="Arial"/>
              <a:ea typeface="Arial"/>
              <a:cs typeface="Arial"/>
            </a:rPr>
            <a:t>Précisions utiles concernant certaines variables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Nombre de véhicules attelés</a:t>
          </a:r>
          <a:r>
            <a:rPr lang="en-US" cap="none" sz="160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cellule D8</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t>
          </a:r>
          <a:r>
            <a:rPr lang="en-US" cap="none" sz="1600" b="0" i="0" u="none" baseline="0">
              <a:solidFill>
                <a:srgbClr val="000000"/>
              </a:solidFill>
              <a:latin typeface="Arial"/>
              <a:ea typeface="Arial"/>
              <a:cs typeface="Arial"/>
            </a:rPr>
            <a:t> entrez obligatoirement le chiffre 0 dans le cas d'un porteur solo.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Mode de financement du véhicule</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t>
          </a:r>
          <a:r>
            <a:rPr lang="en-US" cap="none" sz="1600" b="0" i="0" u="none" baseline="0">
              <a:solidFill>
                <a:srgbClr val="000000"/>
              </a:solidFill>
              <a:latin typeface="Arial"/>
              <a:ea typeface="Arial"/>
              <a:cs typeface="Arial"/>
            </a:rPr>
            <a:t> en crédit bail ou en location financière, n'oubliez pas d'entrer tous les éléments nécessaires 
</a:t>
          </a:r>
          <a:r>
            <a:rPr lang="en-US" cap="none" sz="1600" b="0" i="0" u="none" baseline="0">
              <a:solidFill>
                <a:srgbClr val="000000"/>
              </a:solidFill>
              <a:latin typeface="Arial"/>
              <a:ea typeface="Arial"/>
              <a:cs typeface="Arial"/>
            </a:rPr>
            <a:t>         au calcul du type de financement retenu. Pour la location, il suffit de saisir les cellules ayant trait au loyer (périodicité et montant).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Pneumatiques :</a:t>
          </a:r>
          <a:r>
            <a:rPr lang="en-US" cap="none" sz="1600" b="0" i="0" u="none" baseline="0">
              <a:solidFill>
                <a:srgbClr val="000000"/>
              </a:solidFill>
              <a:latin typeface="Arial"/>
              <a:ea typeface="Arial"/>
              <a:cs typeface="Arial"/>
            </a:rPr>
            <a:t> même en cas de contrat kilométrique, entrez le prix unitaire et le nombre de pneus (</a:t>
          </a:r>
          <a:r>
            <a:rPr lang="en-US" cap="none" sz="1600" b="1" i="1" u="none" baseline="0">
              <a:solidFill>
                <a:srgbClr val="000000"/>
              </a:solidFill>
              <a:latin typeface="Arial"/>
              <a:ea typeface="Arial"/>
              <a:cs typeface="Arial"/>
            </a:rPr>
            <a:t>cellules C59 à D60</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En effet, le coût de la première monte des pneus est déduit du coût de détention du véhicule.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Primes annuelles :</a:t>
          </a:r>
          <a:r>
            <a:rPr lang="en-US" cap="none" sz="1600" b="0" i="0" u="none" baseline="0">
              <a:solidFill>
                <a:srgbClr val="000000"/>
              </a:solidFill>
              <a:latin typeface="Arial"/>
              <a:ea typeface="Arial"/>
              <a:cs typeface="Arial"/>
            </a:rPr>
            <a:t> le montant saisi en </a:t>
          </a:r>
          <a:r>
            <a:rPr lang="en-US" cap="none" sz="1600" b="1" i="1" u="none" baseline="0">
              <a:solidFill>
                <a:srgbClr val="000000"/>
              </a:solidFill>
              <a:latin typeface="Arial"/>
              <a:ea typeface="Arial"/>
              <a:cs typeface="Arial"/>
            </a:rPr>
            <a:t>cellule D 78</a:t>
          </a:r>
          <a:r>
            <a:rPr lang="en-US" cap="none" sz="1600" b="0" i="0" u="none" baseline="0">
              <a:solidFill>
                <a:srgbClr val="000000"/>
              </a:solidFill>
              <a:latin typeface="Arial"/>
              <a:ea typeface="Arial"/>
              <a:cs typeface="Arial"/>
            </a:rPr>
            <a:t> comprend toutes primes versées au conducteur hors 13</a:t>
          </a:r>
          <a:r>
            <a:rPr lang="en-US" cap="none" sz="1600" b="0" i="0" u="none" baseline="30000">
              <a:solidFill>
                <a:srgbClr val="000000"/>
              </a:solidFill>
              <a:latin typeface="Arial"/>
              <a:ea typeface="Arial"/>
              <a:cs typeface="Arial"/>
            </a:rPr>
            <a:t>ème</a:t>
          </a:r>
          <a:r>
            <a:rPr lang="en-US" cap="none" sz="1600" b="0" i="0" u="none" baseline="0">
              <a:solidFill>
                <a:srgbClr val="000000"/>
              </a:solidFill>
              <a:latin typeface="Arial"/>
              <a:ea typeface="Arial"/>
              <a:cs typeface="Arial"/>
            </a:rPr>
            <a:t> mois :
</a:t>
          </a:r>
          <a:r>
            <a:rPr lang="en-US" cap="none" sz="1600" b="0" i="0" u="none" baseline="0">
              <a:solidFill>
                <a:srgbClr val="000000"/>
              </a:solidFill>
              <a:latin typeface="Arial"/>
              <a:ea typeface="Arial"/>
              <a:cs typeface="Arial"/>
            </a:rPr>
            <a:t>         primes mensuelles ramenées à l'année, primes de fin d'année, d'intéressement, ..., et indemnités au titre du travail de nuit.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Coûts de structure :</a:t>
          </a:r>
          <a:r>
            <a:rPr lang="en-US" cap="none" sz="1600" b="0" i="0" u="none" baseline="0">
              <a:solidFill>
                <a:srgbClr val="000000"/>
              </a:solidFill>
              <a:latin typeface="Arial"/>
              <a:ea typeface="Arial"/>
              <a:cs typeface="Arial"/>
            </a:rPr>
            <a:t> ensemble des coûts n'intervenant pas directement dans l'exploitation des véhicules et non pris en compte 
</a:t>
          </a:r>
          <a:r>
            <a:rPr lang="en-US" cap="none" sz="1600" b="0" i="0" u="none" baseline="0">
              <a:solidFill>
                <a:srgbClr val="000000"/>
              </a:solidFill>
              <a:latin typeface="Arial"/>
              <a:ea typeface="Arial"/>
              <a:cs typeface="Arial"/>
            </a:rPr>
            <a:t>         dans le reste des calculs (frais de gestion, coûts des personnels non roulants, frais de télécommunication, coûts des locaux …). 
</a:t>
          </a:r>
          <a:r>
            <a:rPr lang="en-US" cap="none" sz="1600" b="0" i="0" u="none" baseline="0">
              <a:solidFill>
                <a:srgbClr val="000000"/>
              </a:solidFill>
              <a:latin typeface="Arial"/>
              <a:ea typeface="Arial"/>
              <a:cs typeface="Arial"/>
            </a:rPr>
            <a:t>         Si vous ne possédez pas cette donnée, les </a:t>
          </a:r>
          <a:r>
            <a:rPr lang="en-US" cap="none" sz="1600" b="1" i="1" u="none" baseline="0">
              <a:solidFill>
                <a:srgbClr val="000000"/>
              </a:solidFill>
              <a:latin typeface="Arial"/>
              <a:ea typeface="Arial"/>
              <a:cs typeface="Arial"/>
            </a:rPr>
            <a:t>cellules D88 et D89</a:t>
          </a:r>
          <a:r>
            <a:rPr lang="en-US" cap="none" sz="1600" b="0" i="0" u="none" baseline="0">
              <a:solidFill>
                <a:srgbClr val="000000"/>
              </a:solidFill>
              <a:latin typeface="Arial"/>
              <a:ea typeface="Arial"/>
              <a:cs typeface="Arial"/>
            </a:rPr>
            <a:t> vous indiquent les moyennes sectorielles mesurées par le CNR, 
</a:t>
          </a:r>
          <a:r>
            <a:rPr lang="en-US" cap="none" sz="1600" b="0" i="0" u="none" baseline="0">
              <a:solidFill>
                <a:srgbClr val="000000"/>
              </a:solidFill>
              <a:latin typeface="Arial"/>
              <a:ea typeface="Arial"/>
              <a:cs typeface="Arial"/>
            </a:rPr>
            <a:t>         en montant annuel pour 230 jours d'exploitation et en montant ramené à la journée.
</a:t>
          </a:r>
          <a:r>
            <a:rPr lang="en-US" cap="none" sz="16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2200" b="1" i="1" u="none" baseline="0">
              <a:solidFill>
                <a:srgbClr val="000000"/>
              </a:solidFill>
              <a:latin typeface="Arial"/>
              <a:ea typeface="Arial"/>
              <a:cs typeface="Arial"/>
            </a:rPr>
            <a:t>RECOMPOSITION DU PRIX DE REVIENT</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Les cellules présentant les intitulés de lignes et les résultats de calculs sont </a:t>
          </a:r>
          <a:r>
            <a:rPr lang="en-US" cap="none" sz="1600" b="1" i="0" u="none" baseline="0">
              <a:solidFill>
                <a:srgbClr val="000000"/>
              </a:solidFill>
              <a:latin typeface="Arial"/>
              <a:ea typeface="Arial"/>
              <a:cs typeface="Arial"/>
            </a:rPr>
            <a:t>protégées</a:t>
          </a:r>
          <a:r>
            <a:rPr lang="en-US" cap="none" sz="1600" b="0" i="0" u="none" baseline="0">
              <a:solidFill>
                <a:srgbClr val="000000"/>
              </a:solidFill>
              <a:latin typeface="Arial"/>
              <a:ea typeface="Arial"/>
              <a:cs typeface="Arial"/>
            </a:rPr>
            <a:t> afin d'éviter leur destruction par inadvertance. La protection de ces cellules peut toutefois être ôtée par l'utilisateur (menu "outil" d'Excel), le CNR n'ayant pas posé de mot de passe.
</a:t>
          </a:r>
          <a:r>
            <a:rPr lang="en-US" cap="none" sz="160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Cellules B5 à D25</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t>
          </a:r>
          <a:r>
            <a:rPr lang="en-US" cap="none" sz="1600" b="0" i="0" u="none" baseline="0">
              <a:solidFill>
                <a:srgbClr val="000000"/>
              </a:solidFill>
              <a:latin typeface="Arial"/>
              <a:ea typeface="Arial"/>
              <a:cs typeface="Arial"/>
            </a:rPr>
            <a:t> calcul de chaque </a:t>
          </a:r>
          <a:r>
            <a:rPr lang="en-US" cap="none" sz="1600" b="1" i="0" u="none" baseline="0">
              <a:solidFill>
                <a:srgbClr val="000000"/>
              </a:solidFill>
              <a:latin typeface="Arial"/>
              <a:ea typeface="Arial"/>
              <a:cs typeface="Arial"/>
            </a:rPr>
            <a:t>coût unitaire et recomposition du prix de revient annuel du véhicule</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Cellules C29 à C32</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formulation trinôme du prix de revient</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Le terme kilométrique est présenté avec ou sans péages (</a:t>
          </a:r>
          <a:r>
            <a:rPr lang="en-US" cap="none" sz="1600" b="1" i="1" u="none" baseline="0">
              <a:solidFill>
                <a:srgbClr val="000000"/>
              </a:solidFill>
              <a:latin typeface="Arial"/>
              <a:ea typeface="Arial"/>
              <a:cs typeface="Arial"/>
            </a:rPr>
            <a:t>cellules C29 et C30</a:t>
          </a:r>
          <a:r>
            <a:rPr lang="en-US" cap="none" sz="1600" b="0" i="0" u="none" baseline="0">
              <a:solidFill>
                <a:srgbClr val="000000"/>
              </a:solidFill>
              <a:latin typeface="Arial"/>
              <a:ea typeface="Arial"/>
              <a:cs typeface="Arial"/>
            </a:rPr>
            <a:t>). La valeur des péages étant entrée en montant annuel, il peut être choisi de retenir la valeur hors péages et lors du calcul d'une opération de transport particulière de rajouter le montant précis des péages à payer.
</a:t>
          </a:r>
          <a:r>
            <a:rPr lang="en-US" cap="none" sz="16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xdr:row>
      <xdr:rowOff>104775</xdr:rowOff>
    </xdr:from>
    <xdr:to>
      <xdr:col>8</xdr:col>
      <xdr:colOff>200025</xdr:colOff>
      <xdr:row>3</xdr:row>
      <xdr:rowOff>95250</xdr:rowOff>
    </xdr:to>
    <xdr:pic>
      <xdr:nvPicPr>
        <xdr:cNvPr id="1" name="Picture 1" descr="powerfluidesansfond copie"/>
        <xdr:cNvPicPr preferRelativeResize="1">
          <a:picLocks noChangeAspect="1"/>
        </xdr:cNvPicPr>
      </xdr:nvPicPr>
      <xdr:blipFill>
        <a:blip r:embed="rId1"/>
        <a:stretch>
          <a:fillRect/>
        </a:stretch>
      </xdr:blipFill>
      <xdr:spPr>
        <a:xfrm>
          <a:off x="12220575" y="790575"/>
          <a:ext cx="4419600"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NR\Nouvelle%20enqu&#234;te%202004\Macro_retour2004_INCOMPL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es%20documents\NQU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1"/>
      <sheetName val="m2"/>
      <sheetName val="m3"/>
      <sheetName val="m4"/>
      <sheetName val="m5"/>
      <sheetName val="Fiche de retour"/>
      <sheetName val="TEST"/>
    </sheetNames>
    <sheetDataSet>
      <sheetData sheetId="5">
        <row r="4">
          <cell r="E4" t="str">
            <v> Carburant</v>
          </cell>
          <cell r="F4">
            <v>20.511818236196326</v>
          </cell>
        </row>
        <row r="5">
          <cell r="E5" t="str">
            <v> Pneumatiques</v>
          </cell>
          <cell r="F5">
            <v>1.6507146002727588</v>
          </cell>
        </row>
        <row r="6">
          <cell r="E6" t="str">
            <v> Entretien-réparations</v>
          </cell>
          <cell r="F6">
            <v>8.543172054043225</v>
          </cell>
        </row>
        <row r="7">
          <cell r="C7">
            <v>0.212485</v>
          </cell>
          <cell r="E7" t="str">
            <v> Péages</v>
          </cell>
          <cell r="F7">
            <v>1.661976785654737</v>
          </cell>
        </row>
        <row r="8">
          <cell r="C8">
            <v>0.0171</v>
          </cell>
        </row>
        <row r="9">
          <cell r="C9">
            <v>0.0885</v>
          </cell>
        </row>
        <row r="10">
          <cell r="C10">
            <v>0.318085</v>
          </cell>
          <cell r="E10" t="str">
            <v>Coût de détention véhicule moteur</v>
          </cell>
          <cell r="F10">
            <v>5.31983468604798</v>
          </cell>
        </row>
        <row r="11">
          <cell r="C11">
            <v>0.01721666666666667</v>
          </cell>
          <cell r="E11" t="str">
            <v>Coût de détention véhicule tracté</v>
          </cell>
          <cell r="F11">
            <v>4.464781247598245</v>
          </cell>
        </row>
        <row r="12">
          <cell r="C12">
            <v>0.33530166666666666</v>
          </cell>
          <cell r="E12" t="str">
            <v> Assurances</v>
          </cell>
          <cell r="F12">
            <v>1.747247617832569</v>
          </cell>
        </row>
        <row r="13">
          <cell r="E13" t="str">
            <v> Taxes, cotisations</v>
          </cell>
          <cell r="F13">
            <v>0.42233195182417077</v>
          </cell>
        </row>
        <row r="16">
          <cell r="C16">
            <v>30.059435454545458</v>
          </cell>
          <cell r="E16" t="str">
            <v> Salaire et autres éléments de rémunération</v>
          </cell>
          <cell r="F16">
            <v>24.55258796774652</v>
          </cell>
        </row>
        <row r="17">
          <cell r="C17">
            <v>25.22800268264463</v>
          </cell>
          <cell r="E17" t="str">
            <v> Charges sur salaire et autres éléments de rémunération</v>
          </cell>
          <cell r="F17">
            <v>10.837512328963312</v>
          </cell>
        </row>
        <row r="18">
          <cell r="C18">
            <v>9.872727272727273</v>
          </cell>
          <cell r="E18" t="str">
            <v> Frais de déplacements</v>
          </cell>
          <cell r="F18">
            <v>6.910959615469431</v>
          </cell>
        </row>
        <row r="19">
          <cell r="C19">
            <v>2.3863636363636362</v>
          </cell>
        </row>
        <row r="20">
          <cell r="C20">
            <v>67.546529046281</v>
          </cell>
        </row>
        <row r="21">
          <cell r="E21" t="str">
            <v>Charges de structure</v>
          </cell>
          <cell r="F21">
            <v>13.377062908350709</v>
          </cell>
        </row>
        <row r="23">
          <cell r="F23">
            <v>100</v>
          </cell>
        </row>
        <row r="24">
          <cell r="C24">
            <v>138.73305785123966</v>
          </cell>
        </row>
        <row r="25">
          <cell r="C25">
            <v>61.23677173553719</v>
          </cell>
        </row>
        <row r="26">
          <cell r="C26">
            <v>39.05</v>
          </cell>
        </row>
        <row r="27">
          <cell r="C27">
            <v>239.01982958677684</v>
          </cell>
        </row>
        <row r="31">
          <cell r="C31">
            <v>75.58636363636364</v>
          </cell>
        </row>
        <row r="35">
          <cell r="C35">
            <v>124309.79889927272</v>
          </cell>
        </row>
        <row r="37">
          <cell r="C37">
            <v>220</v>
          </cell>
        </row>
        <row r="38">
          <cell r="C38">
            <v>120000</v>
          </cell>
        </row>
        <row r="42">
          <cell r="C42">
            <v>0.33530166666666666</v>
          </cell>
        </row>
        <row r="43">
          <cell r="C43">
            <v>382.1527222694215</v>
          </cell>
        </row>
        <row r="47">
          <cell r="C47">
            <v>565.0445404512396</v>
          </cell>
        </row>
        <row r="48">
          <cell r="C48">
            <v>71.71719167265734</v>
          </cell>
        </row>
        <row r="49">
          <cell r="C49">
            <v>45.63821288260012</v>
          </cell>
        </row>
        <row r="50">
          <cell r="C50">
            <v>1.0359149908272727</v>
          </cell>
        </row>
        <row r="51">
          <cell r="C51">
            <v>1.1510166564747475</v>
          </cell>
        </row>
        <row r="52">
          <cell r="C52">
            <v>0.041436599633090904</v>
          </cell>
        </row>
        <row r="53">
          <cell r="C53">
            <v>0.051156295843322104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 val="kilAN"/>
      <sheetName val="Attente"/>
      <sheetName val="Feuil2"/>
      <sheetName val="Feuil3"/>
    </sheetNames>
    <sheetDataSet>
      <sheetData sheetId="3">
        <row r="4">
          <cell r="L4" t="str">
            <v>Animaux vivants</v>
          </cell>
          <cell r="T4" t="str">
            <v>Savoyardes</v>
          </cell>
          <cell r="W4" t="str">
            <v>Tracteur +  Semi</v>
          </cell>
          <cell r="Z4" t="str">
            <v>138 M</v>
          </cell>
          <cell r="AB4" t="str">
            <v>CDI</v>
          </cell>
        </row>
        <row r="6">
          <cell r="L6" t="str">
            <v>Céréales</v>
          </cell>
          <cell r="T6" t="str">
            <v>Grands volumes</v>
          </cell>
          <cell r="W6" t="str">
            <v>Porteur + Rem</v>
          </cell>
          <cell r="Z6" t="str">
            <v>150 M</v>
          </cell>
          <cell r="AB6" t="str">
            <v>CDD plus 3 mois</v>
          </cell>
        </row>
        <row r="7">
          <cell r="L7" t="str">
            <v>Pommes de terre</v>
          </cell>
          <cell r="T7" t="str">
            <v>Bennes</v>
          </cell>
          <cell r="W7" t="str">
            <v>Tracteur +  Citerne</v>
          </cell>
          <cell r="AB7" t="str">
            <v>CDD moins 3 mois</v>
          </cell>
        </row>
        <row r="8">
          <cell r="L8" t="str">
            <v>Autres légumes frais ou congelés et fruits frais</v>
          </cell>
          <cell r="T8" t="str">
            <v>Frigo</v>
          </cell>
          <cell r="W8" t="str">
            <v>Tracteur +  Benne</v>
          </cell>
          <cell r="AB8" t="str">
            <v>Intérim</v>
          </cell>
        </row>
        <row r="9">
          <cell r="L9" t="str">
            <v>Matières textiles et déchets</v>
          </cell>
          <cell r="T9" t="str">
            <v>Citerne alimentaire</v>
          </cell>
          <cell r="AB9" t="str">
            <v>Autre</v>
          </cell>
        </row>
        <row r="10">
          <cell r="L10" t="str">
            <v>Bois et liège</v>
          </cell>
          <cell r="T10" t="str">
            <v>Citerne pétrolière</v>
          </cell>
        </row>
        <row r="11">
          <cell r="L11" t="str">
            <v>Betteraves à sucre</v>
          </cell>
          <cell r="T11" t="str">
            <v>Citerne produits industriels</v>
          </cell>
        </row>
        <row r="12">
          <cell r="L12" t="str">
            <v>Autres matières premières d'origine animale ou végétale</v>
          </cell>
          <cell r="T12" t="str">
            <v>Conteneurs</v>
          </cell>
        </row>
        <row r="13">
          <cell r="L13" t="str">
            <v>Sucre</v>
          </cell>
        </row>
        <row r="14">
          <cell r="L14" t="str">
            <v>Boissons</v>
          </cell>
        </row>
        <row r="15">
          <cell r="L15" t="str">
            <v>Stimulants et épicerie</v>
          </cell>
        </row>
        <row r="16">
          <cell r="L16" t="str">
            <v>Denrées alimentaires périssables ou semi-périssables et conserves</v>
          </cell>
        </row>
        <row r="17">
          <cell r="L17" t="str">
            <v>Denrées alimentaires non périssables et houblon</v>
          </cell>
        </row>
        <row r="18">
          <cell r="L18" t="str">
            <v>Nourritures pour animaux et déchets alimentaires</v>
          </cell>
        </row>
        <row r="19">
          <cell r="L19" t="str">
            <v>Oléagineux</v>
          </cell>
        </row>
        <row r="20">
          <cell r="L20" t="str">
            <v>Houille</v>
          </cell>
        </row>
        <row r="21">
          <cell r="L21" t="str">
            <v>Lignite et tourbe</v>
          </cell>
        </row>
        <row r="22">
          <cell r="L22" t="str">
            <v>Coke</v>
          </cell>
        </row>
        <row r="23">
          <cell r="L23" t="str">
            <v>Pétrole brut</v>
          </cell>
        </row>
        <row r="24">
          <cell r="L24" t="str">
            <v>Produits pétroliers raffinés - dérivés énergétiques</v>
          </cell>
        </row>
        <row r="25">
          <cell r="L25" t="str">
            <v>Prod pétrol raff - hydrocarbures énergétiques gazeux, liqu ou compr</v>
          </cell>
        </row>
        <row r="26">
          <cell r="L26" t="str">
            <v>Produits pétroliers raffinés - dérivés non énergétiques</v>
          </cell>
        </row>
        <row r="27">
          <cell r="L27" t="str">
            <v>Minerais de fer</v>
          </cell>
        </row>
        <row r="28">
          <cell r="L28" t="str">
            <v>Minerais et déchets non ferreux</v>
          </cell>
        </row>
        <row r="29">
          <cell r="L29" t="str">
            <v>Ferrailles et poussiers de hauts fourneaux</v>
          </cell>
        </row>
        <row r="30">
          <cell r="L30" t="str">
            <v>Fonte et aciers bruts, ferro-alliages</v>
          </cell>
        </row>
        <row r="31">
          <cell r="L31" t="str">
            <v>Demi-produits sidérurgiques laminés</v>
          </cell>
        </row>
        <row r="32">
          <cell r="L32" t="str">
            <v>Barres, profilés, fil, matériel de voie ferrée</v>
          </cell>
        </row>
        <row r="33">
          <cell r="L33" t="str">
            <v>Tôles, feuillards et bandes en acier</v>
          </cell>
        </row>
        <row r="34">
          <cell r="L34" t="str">
            <v>Tubes, tuyaux, moulages et pièces forgées de fer ou d'acier</v>
          </cell>
        </row>
        <row r="35">
          <cell r="L35" t="str">
            <v>Métaux non ferreux</v>
          </cell>
        </row>
        <row r="36">
          <cell r="L36" t="str">
            <v>Sables, graviers, argiles, scories</v>
          </cell>
        </row>
        <row r="37">
          <cell r="L37" t="str">
            <v>Sels, pyrites, soufre</v>
          </cell>
        </row>
        <row r="38">
          <cell r="L38" t="str">
            <v>Autres pierres, terres et minéraux</v>
          </cell>
        </row>
        <row r="39">
          <cell r="L39" t="str">
            <v>Ciments, chaux</v>
          </cell>
        </row>
        <row r="40">
          <cell r="L40" t="str">
            <v>Plâtre</v>
          </cell>
        </row>
        <row r="41">
          <cell r="L41" t="str">
            <v>Autres matériaux de construction manufacturés</v>
          </cell>
        </row>
        <row r="42">
          <cell r="D42">
            <v>40</v>
          </cell>
          <cell r="L42" t="str">
            <v>Engrais naturels</v>
          </cell>
        </row>
        <row r="43">
          <cell r="L43" t="str">
            <v>Engrais manufacturés</v>
          </cell>
        </row>
        <row r="44">
          <cell r="L44" t="str">
            <v>Produits chimiques de base</v>
          </cell>
        </row>
        <row r="45">
          <cell r="L45" t="str">
            <v>Alumine</v>
          </cell>
        </row>
        <row r="46">
          <cell r="L46" t="str">
            <v>Produits carbochimiques</v>
          </cell>
        </row>
        <row r="47">
          <cell r="L47" t="str">
            <v>Cellulose et déchets</v>
          </cell>
        </row>
        <row r="48">
          <cell r="L48" t="str">
            <v>Autres matières chimiques</v>
          </cell>
        </row>
        <row r="49">
          <cell r="L49" t="str">
            <v>Véhicules et matériel de transport</v>
          </cell>
        </row>
        <row r="50">
          <cell r="L50" t="str">
            <v>Tracteurs, machines et appareillages agricoles</v>
          </cell>
        </row>
        <row r="51">
          <cell r="L51" t="str">
            <v>Autres machines, moteurs et pièces</v>
          </cell>
        </row>
        <row r="52">
          <cell r="L52" t="str">
            <v>Articles métalliques</v>
          </cell>
        </row>
        <row r="53">
          <cell r="L53" t="str">
            <v>Verre, verrerie, produits céramiques</v>
          </cell>
        </row>
        <row r="54">
          <cell r="L54" t="str">
            <v>Cuirs, textiles, habillement</v>
          </cell>
        </row>
        <row r="55">
          <cell r="L55" t="str">
            <v>Articles manufacturés divers</v>
          </cell>
        </row>
        <row r="56">
          <cell r="L56" t="str">
            <v>Transactions spéciales (déménagement, or, groupage…)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1"/>
  <sheetViews>
    <sheetView zoomScale="75" zoomScaleNormal="75" zoomScalePageLayoutView="0" workbookViewId="0" topLeftCell="A8">
      <selection activeCell="H28" sqref="H28"/>
    </sheetView>
  </sheetViews>
  <sheetFormatPr defaultColWidth="11.421875" defaultRowHeight="12.75"/>
  <cols>
    <col min="1" max="1" width="2.140625" style="105" customWidth="1"/>
    <col min="2" max="2" width="57.57421875" style="105" customWidth="1"/>
    <col min="3" max="3" width="32.140625" style="105" customWidth="1"/>
    <col min="4" max="4" width="56.00390625" style="105" customWidth="1"/>
    <col min="5" max="5" width="35.140625" style="105" customWidth="1"/>
    <col min="6" max="6" width="1.57421875" style="105" customWidth="1"/>
    <col min="7" max="16384" width="11.421875" style="105" customWidth="1"/>
  </cols>
  <sheetData>
    <row r="1" spans="2:5" ht="54" customHeight="1">
      <c r="B1" s="161" t="s">
        <v>76</v>
      </c>
      <c r="C1" s="161"/>
      <c r="D1" s="161"/>
      <c r="E1" s="161"/>
    </row>
    <row r="2" ht="12.75">
      <c r="G2" s="106"/>
    </row>
    <row r="3" s="108" customFormat="1" ht="18">
      <c r="A3" s="107"/>
    </row>
    <row r="4" s="108" customFormat="1" ht="18"/>
    <row r="5" s="108" customFormat="1" ht="18"/>
    <row r="6" s="108" customFormat="1" ht="18">
      <c r="B6" s="109"/>
    </row>
    <row r="7" s="108" customFormat="1" ht="18"/>
    <row r="8" s="108" customFormat="1" ht="18"/>
    <row r="9" s="108" customFormat="1" ht="18"/>
    <row r="10" s="108" customFormat="1" ht="18">
      <c r="A10" s="107"/>
    </row>
    <row r="11" s="108" customFormat="1" ht="18">
      <c r="A11" s="107"/>
    </row>
    <row r="12" s="108" customFormat="1" ht="18"/>
    <row r="13" s="108" customFormat="1" ht="18"/>
    <row r="14" s="108" customFormat="1" ht="18"/>
    <row r="15" s="108" customFormat="1" ht="18"/>
    <row r="16" s="108" customFormat="1" ht="18"/>
    <row r="17" s="108" customFormat="1" ht="18"/>
    <row r="18" s="108" customFormat="1" ht="18"/>
    <row r="19" s="108" customFormat="1" ht="18"/>
    <row r="20" s="108" customFormat="1" ht="18"/>
    <row r="21" s="108" customFormat="1" ht="18"/>
    <row r="22" s="108" customFormat="1" ht="18"/>
    <row r="23" s="108" customFormat="1" ht="18"/>
    <row r="24" s="108" customFormat="1" ht="18">
      <c r="A24" s="107"/>
    </row>
    <row r="25" s="108" customFormat="1" ht="18"/>
    <row r="26" s="108" customFormat="1" ht="18"/>
    <row r="27" s="108" customFormat="1" ht="18"/>
    <row r="28" s="108" customFormat="1" ht="18"/>
    <row r="29" s="108" customFormat="1" ht="18"/>
    <row r="30" s="108" customFormat="1" ht="18">
      <c r="A30" s="107"/>
    </row>
    <row r="31" s="108" customFormat="1" ht="18"/>
    <row r="32" s="108" customFormat="1" ht="18"/>
    <row r="33" s="108" customFormat="1" ht="18"/>
    <row r="34" s="108" customFormat="1" ht="18"/>
    <row r="35" s="108" customFormat="1" ht="18"/>
    <row r="36" s="108" customFormat="1" ht="18"/>
    <row r="37" s="108" customFormat="1" ht="18"/>
    <row r="38" s="108" customFormat="1" ht="18"/>
    <row r="39" s="108" customFormat="1" ht="18"/>
    <row r="40" s="108" customFormat="1" ht="18"/>
    <row r="41" s="108" customFormat="1" ht="18"/>
    <row r="42" s="108" customFormat="1" ht="18"/>
    <row r="43" s="108" customFormat="1" ht="18"/>
    <row r="44" s="108" customFormat="1" ht="18"/>
    <row r="45" s="108" customFormat="1" ht="18"/>
    <row r="46" s="108" customFormat="1" ht="18"/>
    <row r="47" s="108" customFormat="1" ht="18"/>
    <row r="48" s="108" customFormat="1" ht="18"/>
    <row r="49" s="108" customFormat="1" ht="18">
      <c r="A49" s="107"/>
    </row>
    <row r="50" s="108" customFormat="1" ht="18"/>
    <row r="51" s="108" customFormat="1" ht="18"/>
    <row r="52" s="108" customFormat="1" ht="18"/>
    <row r="53" s="108" customFormat="1" ht="18"/>
    <row r="54" s="108" customFormat="1" ht="18">
      <c r="A54" s="107"/>
    </row>
    <row r="55" s="108" customFormat="1" ht="18"/>
    <row r="56" s="108" customFormat="1" ht="18"/>
    <row r="57" s="108" customFormat="1" ht="18"/>
    <row r="58" s="108" customFormat="1" ht="18"/>
    <row r="59" s="108" customFormat="1" ht="18"/>
    <row r="60" s="108" customFormat="1" ht="18"/>
    <row r="61" s="108" customFormat="1" ht="18"/>
    <row r="62" s="108" customFormat="1" ht="18"/>
    <row r="63" s="108" customFormat="1" ht="18"/>
    <row r="64" s="108" customFormat="1" ht="18"/>
    <row r="65" s="108" customFormat="1" ht="18"/>
    <row r="66" s="108" customFormat="1" ht="18"/>
    <row r="67" s="108" customFormat="1" ht="18"/>
    <row r="68" s="108" customFormat="1" ht="18"/>
    <row r="69" s="108" customFormat="1" ht="18"/>
    <row r="70" s="108" customFormat="1" ht="18"/>
    <row r="71" s="108" customFormat="1" ht="18">
      <c r="A71" s="107"/>
    </row>
    <row r="72" s="108" customFormat="1" ht="18"/>
    <row r="73" s="108" customFormat="1" ht="18"/>
    <row r="74" s="108" customFormat="1" ht="18"/>
    <row r="75" s="108" customFormat="1" ht="18"/>
    <row r="76" s="108" customFormat="1" ht="18"/>
    <row r="77" s="108" customFormat="1" ht="18"/>
    <row r="78" s="108" customFormat="1" ht="18"/>
    <row r="79" s="108" customFormat="1" ht="18"/>
    <row r="80" s="108" customFormat="1" ht="18"/>
    <row r="81" s="108" customFormat="1" ht="18"/>
    <row r="82" s="108" customFormat="1" ht="18"/>
    <row r="83" s="108" customFormat="1" ht="18"/>
    <row r="84" s="108" customFormat="1" ht="18"/>
    <row r="85" s="108" customFormat="1" ht="18"/>
    <row r="86" s="108" customFormat="1" ht="18"/>
    <row r="87" s="108" customFormat="1" ht="18"/>
    <row r="88" s="108" customFormat="1" ht="18"/>
    <row r="89" s="108" customFormat="1" ht="18"/>
    <row r="90" s="108" customFormat="1" ht="18"/>
    <row r="91" s="108" customFormat="1" ht="18"/>
    <row r="92" s="108" customFormat="1" ht="18"/>
    <row r="93" s="108" customFormat="1" ht="18"/>
    <row r="94" s="108" customFormat="1" ht="18"/>
    <row r="95" s="108" customFormat="1" ht="18"/>
    <row r="96" s="108" customFormat="1" ht="18"/>
    <row r="97" s="108" customFormat="1" ht="18"/>
    <row r="98" s="108" customFormat="1" ht="18"/>
    <row r="99" s="108" customFormat="1" ht="18"/>
    <row r="100" s="108" customFormat="1" ht="18"/>
    <row r="101" s="108" customFormat="1" ht="18"/>
    <row r="102" s="108" customFormat="1" ht="18"/>
    <row r="103" s="108" customFormat="1" ht="18"/>
    <row r="104" s="108" customFormat="1" ht="18"/>
    <row r="105" s="108" customFormat="1" ht="18"/>
    <row r="106" s="108" customFormat="1" ht="18"/>
    <row r="107" s="108" customFormat="1" ht="18"/>
    <row r="108" s="108" customFormat="1" ht="18"/>
    <row r="109" s="108" customFormat="1" ht="18"/>
    <row r="110" s="108" customFormat="1" ht="18"/>
    <row r="111" s="108" customFormat="1" ht="18"/>
    <row r="112" s="108" customFormat="1" ht="18"/>
    <row r="113" s="108" customFormat="1" ht="18"/>
    <row r="114" s="108" customFormat="1" ht="18"/>
    <row r="115" s="108" customFormat="1" ht="18"/>
    <row r="116" s="108" customFormat="1" ht="18"/>
    <row r="117" s="108" customFormat="1" ht="18"/>
    <row r="118" s="108" customFormat="1" ht="18"/>
    <row r="119" s="108" customFormat="1" ht="18"/>
    <row r="120" s="108" customFormat="1" ht="18"/>
    <row r="121" s="108" customFormat="1" ht="18"/>
    <row r="122" s="108" customFormat="1" ht="18"/>
    <row r="123" s="108" customFormat="1" ht="18"/>
    <row r="124" s="108" customFormat="1" ht="18"/>
  </sheetData>
  <sheetProtection/>
  <mergeCells count="1">
    <mergeCell ref="B1:E1"/>
  </mergeCells>
  <printOptions/>
  <pageMargins left="0.7874015748031497" right="0.7874015748031497" top="0.8661417322834646" bottom="0.984251968503937" header="0.2755905511811024" footer="0.5118110236220472"/>
  <pageSetup horizontalDpi="600" verticalDpi="600" orientation="portrait" paperSize="9" scale="47" r:id="rId3"/>
  <headerFooter alignWithMargins="0">
    <oddHeader>&amp;C&amp;G</oddHeader>
    <oddFooter>&amp;CSimulateur simplifié v2</oddFooter>
  </headerFooter>
  <colBreaks count="1" manualBreakCount="1">
    <brk id="6" max="65535" man="1"/>
  </colBreaks>
  <drawing r:id="rId1"/>
  <legacyDrawingHF r:id="rId2"/>
</worksheet>
</file>

<file path=xl/worksheets/sheet2.xml><?xml version="1.0" encoding="utf-8"?>
<worksheet xmlns="http://schemas.openxmlformats.org/spreadsheetml/2006/main" xmlns:r="http://schemas.openxmlformats.org/officeDocument/2006/relationships">
  <dimension ref="A1:L89"/>
  <sheetViews>
    <sheetView zoomScale="75" zoomScaleNormal="75" zoomScaleSheetLayoutView="75" zoomScalePageLayoutView="0" workbookViewId="0" topLeftCell="A1">
      <selection activeCell="A65" sqref="A65"/>
    </sheetView>
  </sheetViews>
  <sheetFormatPr defaultColWidth="11.421875" defaultRowHeight="12.75"/>
  <cols>
    <col min="1" max="1" width="2.00390625" style="51" customWidth="1"/>
    <col min="2" max="2" width="57.7109375" style="51" customWidth="1"/>
    <col min="3" max="3" width="33.421875" style="54" customWidth="1"/>
    <col min="4" max="4" width="56.00390625" style="54" customWidth="1"/>
    <col min="5" max="5" width="34.28125" style="51" customWidth="1"/>
    <col min="6" max="6" width="1.421875" style="51" customWidth="1"/>
    <col min="7" max="7" width="74.28125" style="138" customWidth="1"/>
    <col min="8" max="9" width="13.57421875" style="51" bestFit="1" customWidth="1"/>
    <col min="10" max="16384" width="11.421875" style="51" customWidth="1"/>
  </cols>
  <sheetData>
    <row r="1" spans="2:10" ht="54" customHeight="1">
      <c r="B1" s="161" t="s">
        <v>74</v>
      </c>
      <c r="C1" s="161"/>
      <c r="D1" s="161"/>
      <c r="E1" s="161"/>
      <c r="H1" s="137"/>
      <c r="I1" s="137"/>
      <c r="J1" s="137"/>
    </row>
    <row r="2" spans="2:4" ht="27" customHeight="1">
      <c r="B2" s="52"/>
      <c r="C2" s="53"/>
      <c r="D2" s="51"/>
    </row>
    <row r="3" spans="4:5" ht="23.25" customHeight="1">
      <c r="D3" s="55" t="s">
        <v>31</v>
      </c>
      <c r="E3" s="50" t="s">
        <v>16</v>
      </c>
    </row>
    <row r="4" spans="2:4" ht="36" customHeight="1">
      <c r="B4" s="56"/>
      <c r="C4" s="53"/>
      <c r="D4" s="51"/>
    </row>
    <row r="5" spans="1:5" ht="42" customHeight="1">
      <c r="A5" s="1"/>
      <c r="B5" s="171" t="s">
        <v>17</v>
      </c>
      <c r="C5" s="171"/>
      <c r="D5" s="171"/>
      <c r="E5" s="171"/>
    </row>
    <row r="6" spans="2:5" ht="36" customHeight="1" thickBot="1">
      <c r="B6" s="57"/>
      <c r="C6" s="57"/>
      <c r="D6" s="57"/>
      <c r="E6" s="57"/>
    </row>
    <row r="7" spans="2:4" ht="30" customHeight="1">
      <c r="B7" s="186" t="s">
        <v>32</v>
      </c>
      <c r="C7" s="187"/>
      <c r="D7" s="2">
        <v>100000</v>
      </c>
    </row>
    <row r="8" spans="2:4" ht="30" customHeight="1">
      <c r="B8" s="188" t="s">
        <v>20</v>
      </c>
      <c r="C8" s="189"/>
      <c r="D8" s="3">
        <v>1</v>
      </c>
    </row>
    <row r="9" spans="2:4" ht="30" customHeight="1" thickBot="1">
      <c r="B9" s="190" t="s">
        <v>87</v>
      </c>
      <c r="C9" s="191"/>
      <c r="D9" s="48">
        <v>200</v>
      </c>
    </row>
    <row r="10" spans="2:4" ht="24" customHeight="1">
      <c r="B10" s="58"/>
      <c r="C10" s="58"/>
      <c r="D10" s="59"/>
    </row>
    <row r="11" spans="2:5" ht="30" customHeight="1">
      <c r="B11" s="170" t="s">
        <v>66</v>
      </c>
      <c r="C11" s="170"/>
      <c r="D11" s="170"/>
      <c r="E11" s="170"/>
    </row>
    <row r="12" spans="2:8" ht="24" customHeight="1" thickBot="1">
      <c r="B12" s="60" t="s">
        <v>67</v>
      </c>
      <c r="D12" s="51"/>
      <c r="G12" s="139"/>
      <c r="H12" s="128"/>
    </row>
    <row r="13" spans="2:8" ht="28.5" customHeight="1" thickBot="1">
      <c r="B13" s="166" t="s">
        <v>24</v>
      </c>
      <c r="C13" s="172"/>
      <c r="D13" s="195"/>
      <c r="E13" s="4">
        <v>1</v>
      </c>
      <c r="G13" s="139"/>
      <c r="H13" s="128"/>
    </row>
    <row r="14" spans="2:9" ht="30" customHeight="1" thickBot="1">
      <c r="B14" s="196" t="s">
        <v>0</v>
      </c>
      <c r="C14" s="197"/>
      <c r="D14" s="198" t="s">
        <v>77</v>
      </c>
      <c r="E14" s="197"/>
      <c r="H14" s="128"/>
      <c r="I14" s="128"/>
    </row>
    <row r="15" spans="2:9" ht="30" customHeight="1">
      <c r="B15" s="5" t="s">
        <v>33</v>
      </c>
      <c r="C15" s="47">
        <v>65000</v>
      </c>
      <c r="D15" s="5" t="s">
        <v>33</v>
      </c>
      <c r="E15" s="46"/>
      <c r="H15" s="129"/>
      <c r="I15" s="129"/>
    </row>
    <row r="16" spans="2:9" ht="30" customHeight="1">
      <c r="B16" s="6" t="s">
        <v>34</v>
      </c>
      <c r="C16" s="34">
        <v>65000</v>
      </c>
      <c r="D16" s="7" t="s">
        <v>35</v>
      </c>
      <c r="E16" s="8"/>
      <c r="H16" s="129"/>
      <c r="I16" s="129"/>
    </row>
    <row r="17" spans="2:9" ht="39" customHeight="1">
      <c r="B17" s="6" t="s">
        <v>35</v>
      </c>
      <c r="C17" s="8">
        <v>48</v>
      </c>
      <c r="D17" s="7" t="s">
        <v>95</v>
      </c>
      <c r="E17" s="9"/>
      <c r="H17" s="129"/>
      <c r="I17" s="129"/>
    </row>
    <row r="18" spans="2:9" ht="39" customHeight="1">
      <c r="B18" s="7" t="s">
        <v>62</v>
      </c>
      <c r="C18" s="9">
        <v>1</v>
      </c>
      <c r="D18" s="7" t="s">
        <v>96</v>
      </c>
      <c r="E18" s="34"/>
      <c r="H18" s="129"/>
      <c r="I18" s="129"/>
    </row>
    <row r="19" spans="2:9" ht="30" customHeight="1">
      <c r="B19" s="6" t="s">
        <v>36</v>
      </c>
      <c r="C19" s="10">
        <v>4</v>
      </c>
      <c r="D19" s="7" t="s">
        <v>38</v>
      </c>
      <c r="E19" s="34"/>
      <c r="H19" s="129"/>
      <c r="I19" s="129"/>
    </row>
    <row r="20" spans="2:9" ht="30" customHeight="1" thickBot="1">
      <c r="B20" s="11" t="s">
        <v>37</v>
      </c>
      <c r="C20" s="35">
        <v>10000</v>
      </c>
      <c r="D20" s="12" t="s">
        <v>37</v>
      </c>
      <c r="E20" s="35"/>
      <c r="H20" s="129"/>
      <c r="I20" s="129"/>
    </row>
    <row r="21" spans="2:9" ht="18.75" customHeight="1">
      <c r="B21" s="61"/>
      <c r="C21" s="62"/>
      <c r="D21" s="133" t="s">
        <v>94</v>
      </c>
      <c r="E21" s="62"/>
      <c r="H21" s="129"/>
      <c r="I21" s="129"/>
    </row>
    <row r="22" spans="2:9" ht="19.5" customHeight="1" thickBot="1">
      <c r="B22" s="64"/>
      <c r="C22" s="65"/>
      <c r="D22" s="63" t="s">
        <v>61</v>
      </c>
      <c r="E22" s="54"/>
      <c r="H22" s="129"/>
      <c r="I22" s="129"/>
    </row>
    <row r="23" spans="2:9" ht="30" customHeight="1" thickBot="1">
      <c r="B23" s="166" t="s">
        <v>39</v>
      </c>
      <c r="C23" s="172"/>
      <c r="D23" s="167"/>
      <c r="E23" s="13">
        <v>6</v>
      </c>
      <c r="H23" s="129"/>
      <c r="I23" s="129"/>
    </row>
    <row r="24" spans="2:9" ht="24" customHeight="1">
      <c r="B24" s="64"/>
      <c r="C24" s="64"/>
      <c r="D24" s="64"/>
      <c r="E24" s="66"/>
      <c r="G24" s="140"/>
      <c r="H24" s="129"/>
      <c r="I24" s="129"/>
    </row>
    <row r="25" spans="2:9" ht="30" customHeight="1">
      <c r="B25" s="170" t="s">
        <v>68</v>
      </c>
      <c r="C25" s="170"/>
      <c r="D25" s="170"/>
      <c r="E25" s="170"/>
      <c r="H25" s="129"/>
      <c r="I25" s="129"/>
    </row>
    <row r="26" spans="2:9" ht="24" customHeight="1" thickBot="1">
      <c r="B26" s="60" t="s">
        <v>67</v>
      </c>
      <c r="C26" s="51"/>
      <c r="H26" s="129"/>
      <c r="I26" s="129"/>
    </row>
    <row r="27" spans="2:9" ht="28.5" customHeight="1" thickBot="1">
      <c r="B27" s="166" t="s">
        <v>25</v>
      </c>
      <c r="C27" s="172"/>
      <c r="D27" s="195"/>
      <c r="E27" s="14">
        <v>2</v>
      </c>
      <c r="H27" s="129"/>
      <c r="I27" s="129"/>
    </row>
    <row r="28" spans="2:9" ht="30" customHeight="1" thickBot="1">
      <c r="B28" s="192" t="s">
        <v>0</v>
      </c>
      <c r="C28" s="193"/>
      <c r="D28" s="194" t="s">
        <v>77</v>
      </c>
      <c r="E28" s="193"/>
      <c r="H28" s="129"/>
      <c r="I28" s="129"/>
    </row>
    <row r="29" spans="2:9" ht="30" customHeight="1">
      <c r="B29" s="5" t="s">
        <v>41</v>
      </c>
      <c r="C29" s="47"/>
      <c r="D29" s="5" t="s">
        <v>41</v>
      </c>
      <c r="E29" s="46">
        <v>30000</v>
      </c>
      <c r="H29" s="129"/>
      <c r="I29" s="129"/>
    </row>
    <row r="30" spans="2:9" ht="30" customHeight="1">
      <c r="B30" s="6" t="s">
        <v>34</v>
      </c>
      <c r="C30" s="34"/>
      <c r="D30" s="7" t="s">
        <v>35</v>
      </c>
      <c r="E30" s="8">
        <v>60</v>
      </c>
      <c r="H30" s="129"/>
      <c r="I30" s="129"/>
    </row>
    <row r="31" spans="2:9" ht="39" customHeight="1">
      <c r="B31" s="6" t="s">
        <v>35</v>
      </c>
      <c r="C31" s="8"/>
      <c r="D31" s="7" t="s">
        <v>92</v>
      </c>
      <c r="E31" s="9">
        <v>1</v>
      </c>
      <c r="H31" s="129"/>
      <c r="I31" s="129"/>
    </row>
    <row r="32" spans="2:9" ht="39" customHeight="1">
      <c r="B32" s="7" t="s">
        <v>60</v>
      </c>
      <c r="C32" s="9"/>
      <c r="D32" s="7" t="s">
        <v>93</v>
      </c>
      <c r="E32" s="34">
        <v>600</v>
      </c>
      <c r="H32" s="129"/>
      <c r="I32" s="129"/>
    </row>
    <row r="33" spans="2:9" ht="30" customHeight="1">
      <c r="B33" s="6" t="s">
        <v>36</v>
      </c>
      <c r="C33" s="10"/>
      <c r="D33" s="7" t="s">
        <v>38</v>
      </c>
      <c r="E33" s="34">
        <v>3000</v>
      </c>
      <c r="H33" s="129"/>
      <c r="I33" s="129"/>
    </row>
    <row r="34" spans="2:9" ht="30" customHeight="1" thickBot="1">
      <c r="B34" s="11" t="s">
        <v>37</v>
      </c>
      <c r="C34" s="35"/>
      <c r="D34" s="12" t="s">
        <v>37</v>
      </c>
      <c r="E34" s="35">
        <v>2000</v>
      </c>
      <c r="H34" s="129"/>
      <c r="I34" s="129"/>
    </row>
    <row r="35" spans="2:9" ht="18" customHeight="1">
      <c r="B35" s="61"/>
      <c r="C35" s="62"/>
      <c r="D35" s="133" t="s">
        <v>94</v>
      </c>
      <c r="E35" s="62"/>
      <c r="H35" s="129"/>
      <c r="I35" s="129"/>
    </row>
    <row r="36" spans="2:9" ht="20.25" customHeight="1" thickBot="1">
      <c r="B36" s="67"/>
      <c r="C36" s="61"/>
      <c r="D36" s="63" t="s">
        <v>61</v>
      </c>
      <c r="E36" s="67"/>
      <c r="G36" s="140"/>
      <c r="H36" s="129"/>
      <c r="I36" s="129"/>
    </row>
    <row r="37" spans="2:9" ht="30" customHeight="1" thickBot="1">
      <c r="B37" s="166" t="s">
        <v>40</v>
      </c>
      <c r="C37" s="172"/>
      <c r="D37" s="167"/>
      <c r="E37" s="13">
        <v>10</v>
      </c>
      <c r="H37" s="129"/>
      <c r="I37" s="129"/>
    </row>
    <row r="38" spans="2:9" ht="24" customHeight="1">
      <c r="B38" s="64"/>
      <c r="C38" s="64"/>
      <c r="D38" s="64"/>
      <c r="E38" s="66"/>
      <c r="H38" s="129"/>
      <c r="I38" s="129"/>
    </row>
    <row r="39" spans="2:8" ht="30" customHeight="1">
      <c r="B39" s="170" t="s">
        <v>1</v>
      </c>
      <c r="C39" s="170"/>
      <c r="D39" s="170"/>
      <c r="E39" s="170"/>
      <c r="G39" s="141"/>
      <c r="H39" s="129"/>
    </row>
    <row r="40" spans="2:8" ht="23.25" customHeight="1" thickBot="1">
      <c r="B40" s="68"/>
      <c r="C40" s="51"/>
      <c r="D40" s="51"/>
      <c r="G40" s="141"/>
      <c r="H40" s="129"/>
    </row>
    <row r="41" spans="2:4" ht="30" customHeight="1">
      <c r="B41" s="162" t="s">
        <v>69</v>
      </c>
      <c r="C41" s="163"/>
      <c r="D41" s="32">
        <v>2600</v>
      </c>
    </row>
    <row r="42" spans="2:4" ht="30" customHeight="1" thickBot="1">
      <c r="B42" s="168" t="s">
        <v>42</v>
      </c>
      <c r="C42" s="169"/>
      <c r="D42" s="33">
        <v>500</v>
      </c>
    </row>
    <row r="43" spans="2:4" ht="24" customHeight="1">
      <c r="B43" s="69"/>
      <c r="C43" s="69"/>
      <c r="D43" s="70"/>
    </row>
    <row r="44" spans="2:5" ht="30" customHeight="1">
      <c r="B44" s="170" t="s">
        <v>21</v>
      </c>
      <c r="C44" s="170"/>
      <c r="D44" s="170"/>
      <c r="E44" s="170"/>
    </row>
    <row r="45" spans="2:4" ht="24" customHeight="1" thickBot="1">
      <c r="B45" s="71"/>
      <c r="C45" s="51"/>
      <c r="D45" s="72"/>
    </row>
    <row r="46" spans="2:4" ht="30" customHeight="1" thickBot="1">
      <c r="B46" s="166" t="s">
        <v>43</v>
      </c>
      <c r="C46" s="167"/>
      <c r="D46" s="29">
        <v>500</v>
      </c>
    </row>
    <row r="47" spans="2:4" ht="12" customHeight="1">
      <c r="B47" s="69"/>
      <c r="C47" s="69"/>
      <c r="D47" s="70"/>
    </row>
    <row r="48" spans="2:4" ht="36" customHeight="1">
      <c r="B48" s="69"/>
      <c r="C48" s="69"/>
      <c r="D48" s="70"/>
    </row>
    <row r="49" spans="2:5" ht="42" customHeight="1">
      <c r="B49" s="171" t="s">
        <v>52</v>
      </c>
      <c r="C49" s="171"/>
      <c r="D49" s="171"/>
      <c r="E49" s="171"/>
    </row>
    <row r="50" spans="2:5" ht="36" customHeight="1">
      <c r="B50" s="57"/>
      <c r="C50" s="57"/>
      <c r="D50" s="57"/>
      <c r="E50" s="57"/>
    </row>
    <row r="51" spans="2:12" ht="30" customHeight="1">
      <c r="B51" s="170" t="s">
        <v>70</v>
      </c>
      <c r="C51" s="170"/>
      <c r="D51" s="170"/>
      <c r="E51" s="170"/>
      <c r="K51" s="129"/>
      <c r="L51" s="54"/>
    </row>
    <row r="52" spans="2:12" ht="23.25" customHeight="1" thickBot="1">
      <c r="B52" s="71"/>
      <c r="C52" s="51"/>
      <c r="K52" s="129"/>
      <c r="L52" s="54"/>
    </row>
    <row r="53" spans="2:4" ht="30" customHeight="1">
      <c r="B53" s="162" t="s">
        <v>86</v>
      </c>
      <c r="C53" s="163"/>
      <c r="D53" s="16">
        <v>35</v>
      </c>
    </row>
    <row r="54" spans="2:4" ht="30" customHeight="1" thickBot="1">
      <c r="B54" s="168" t="s">
        <v>97</v>
      </c>
      <c r="C54" s="169"/>
      <c r="D54" s="136">
        <v>0.855</v>
      </c>
    </row>
    <row r="55" spans="2:4" ht="23.25" customHeight="1">
      <c r="B55" s="173"/>
      <c r="C55" s="173"/>
      <c r="D55" s="135"/>
    </row>
    <row r="56" spans="2:5" ht="30" customHeight="1">
      <c r="B56" s="170" t="s">
        <v>71</v>
      </c>
      <c r="C56" s="170"/>
      <c r="D56" s="170"/>
      <c r="E56" s="170"/>
    </row>
    <row r="57" spans="2:4" ht="23.25" customHeight="1" thickBot="1">
      <c r="B57" s="71"/>
      <c r="D57" s="51"/>
    </row>
    <row r="58" spans="2:5" ht="26.25" customHeight="1" thickBot="1">
      <c r="B58" s="17" t="s">
        <v>28</v>
      </c>
      <c r="C58" s="28" t="s">
        <v>29</v>
      </c>
      <c r="D58" s="18" t="s">
        <v>30</v>
      </c>
      <c r="E58" s="19" t="s">
        <v>3</v>
      </c>
    </row>
    <row r="59" spans="2:5" ht="30" customHeight="1">
      <c r="B59" s="20" t="s">
        <v>26</v>
      </c>
      <c r="C59" s="30">
        <v>350</v>
      </c>
      <c r="D59" s="21">
        <v>6</v>
      </c>
      <c r="E59" s="22">
        <v>100000</v>
      </c>
    </row>
    <row r="60" spans="2:5" ht="30" customHeight="1" thickBot="1">
      <c r="B60" s="23" t="s">
        <v>27</v>
      </c>
      <c r="C60" s="31">
        <v>200</v>
      </c>
      <c r="D60" s="24">
        <v>6</v>
      </c>
      <c r="E60" s="25">
        <v>80000</v>
      </c>
    </row>
    <row r="61" spans="4:8" ht="18" customHeight="1" thickBot="1">
      <c r="D61" s="51"/>
      <c r="H61" s="130"/>
    </row>
    <row r="62" spans="2:6" ht="30" customHeight="1" thickBot="1">
      <c r="B62" s="164" t="s">
        <v>44</v>
      </c>
      <c r="C62" s="165"/>
      <c r="D62" s="26">
        <v>0.026</v>
      </c>
      <c r="F62" s="131"/>
    </row>
    <row r="63" spans="2:4" ht="18" customHeight="1">
      <c r="B63" s="63" t="s">
        <v>72</v>
      </c>
      <c r="C63" s="61"/>
      <c r="D63" s="73"/>
    </row>
    <row r="64" spans="2:4" ht="18.75" customHeight="1" thickBot="1">
      <c r="B64" s="74"/>
      <c r="C64" s="61"/>
      <c r="D64" s="73"/>
    </row>
    <row r="65" spans="2:4" ht="30" customHeight="1" thickBot="1">
      <c r="B65" s="166" t="s">
        <v>98</v>
      </c>
      <c r="C65" s="167"/>
      <c r="D65" s="29">
        <v>7200</v>
      </c>
    </row>
    <row r="66" spans="2:4" ht="23.25" customHeight="1">
      <c r="B66" s="75"/>
      <c r="C66" s="75"/>
      <c r="D66" s="51"/>
    </row>
    <row r="67" spans="2:5" ht="30" customHeight="1">
      <c r="B67" s="170" t="s">
        <v>22</v>
      </c>
      <c r="C67" s="170"/>
      <c r="D67" s="170"/>
      <c r="E67" s="170"/>
    </row>
    <row r="68" spans="2:4" ht="23.25" customHeight="1" thickBot="1">
      <c r="B68" s="76"/>
      <c r="C68" s="75"/>
      <c r="D68" s="51"/>
    </row>
    <row r="69" spans="2:4" ht="30" customHeight="1" thickBot="1">
      <c r="B69" s="166" t="s">
        <v>23</v>
      </c>
      <c r="C69" s="167"/>
      <c r="D69" s="29">
        <v>6500</v>
      </c>
    </row>
    <row r="70" spans="2:4" ht="36" customHeight="1">
      <c r="B70" s="75"/>
      <c r="C70" s="75"/>
      <c r="D70" s="51"/>
    </row>
    <row r="71" spans="2:5" ht="42" customHeight="1">
      <c r="B71" s="171" t="s">
        <v>53</v>
      </c>
      <c r="C71" s="171"/>
      <c r="D71" s="171"/>
      <c r="E71" s="171"/>
    </row>
    <row r="72" spans="2:5" ht="36" customHeight="1" thickBot="1">
      <c r="B72" s="57"/>
      <c r="C72" s="57"/>
      <c r="D72" s="57"/>
      <c r="E72" s="57"/>
    </row>
    <row r="73" spans="2:5" ht="30" customHeight="1">
      <c r="B73" s="178" t="s">
        <v>18</v>
      </c>
      <c r="C73" s="179"/>
      <c r="D73" s="27">
        <v>1</v>
      </c>
      <c r="E73" s="77"/>
    </row>
    <row r="74" spans="2:5" ht="30" customHeight="1">
      <c r="B74" s="180" t="s">
        <v>84</v>
      </c>
      <c r="C74" s="181"/>
      <c r="D74" s="49">
        <v>200</v>
      </c>
      <c r="E74" s="78"/>
    </row>
    <row r="75" spans="2:5" ht="30" customHeight="1">
      <c r="B75" s="180" t="s">
        <v>45</v>
      </c>
      <c r="C75" s="181"/>
      <c r="D75" s="41">
        <v>200</v>
      </c>
      <c r="E75" s="79"/>
    </row>
    <row r="76" spans="2:5" ht="30" customHeight="1">
      <c r="B76" s="180" t="s">
        <v>85</v>
      </c>
      <c r="C76" s="181"/>
      <c r="D76" s="49">
        <v>20</v>
      </c>
      <c r="E76" s="77"/>
    </row>
    <row r="77" spans="2:5" ht="30" customHeight="1">
      <c r="B77" s="180" t="s">
        <v>46</v>
      </c>
      <c r="C77" s="181"/>
      <c r="D77" s="42">
        <v>2000</v>
      </c>
      <c r="E77" s="80"/>
    </row>
    <row r="78" spans="2:5" ht="30" customHeight="1">
      <c r="B78" s="180" t="s">
        <v>47</v>
      </c>
      <c r="C78" s="181"/>
      <c r="D78" s="42">
        <v>1200</v>
      </c>
      <c r="E78" s="80"/>
    </row>
    <row r="79" spans="2:5" ht="30" customHeight="1">
      <c r="B79" s="180" t="s">
        <v>48</v>
      </c>
      <c r="C79" s="181"/>
      <c r="D79" s="43">
        <v>46</v>
      </c>
      <c r="E79" s="81"/>
    </row>
    <row r="80" spans="2:5" ht="30" customHeight="1">
      <c r="B80" s="180" t="s">
        <v>49</v>
      </c>
      <c r="C80" s="181"/>
      <c r="D80" s="42">
        <v>200</v>
      </c>
      <c r="E80" s="80"/>
    </row>
    <row r="81" spans="2:5" ht="19.5" customHeight="1">
      <c r="B81" s="182" t="s">
        <v>89</v>
      </c>
      <c r="C81" s="183"/>
      <c r="D81" s="44">
        <f>IF(0.26/0.6*((1.6*8.03*D75/(D77+D78/D83))-1)&lt;=0,0,IF(0.26/0.6*((1.6*8.03*D75/(D77+D78/D83))-1)&gt;=0.26,0.26*(D77+D78/D83),ROUND(0.26/0.6*((1.6*8.03*D75/(D77+D78/D83))-1),3)*(D77+D78/D83)))</f>
        <v>203.70000000000002</v>
      </c>
      <c r="E81" s="80"/>
    </row>
    <row r="82" spans="2:5" ht="30" customHeight="1">
      <c r="B82" s="180" t="s">
        <v>50</v>
      </c>
      <c r="C82" s="181"/>
      <c r="D82" s="42">
        <v>34.71</v>
      </c>
      <c r="E82" s="80"/>
    </row>
    <row r="83" spans="2:5" ht="30" customHeight="1" thickBot="1">
      <c r="B83" s="184" t="s">
        <v>2</v>
      </c>
      <c r="C83" s="185"/>
      <c r="D83" s="45">
        <v>12</v>
      </c>
      <c r="E83" s="77"/>
    </row>
    <row r="84" spans="2:5" ht="36" customHeight="1">
      <c r="B84" s="83"/>
      <c r="C84" s="82"/>
      <c r="D84" s="83"/>
      <c r="E84" s="82"/>
    </row>
    <row r="85" spans="2:5" ht="41.25" customHeight="1">
      <c r="B85" s="171" t="s">
        <v>54</v>
      </c>
      <c r="C85" s="171"/>
      <c r="D85" s="171"/>
      <c r="E85" s="171"/>
    </row>
    <row r="86" spans="2:5" ht="36" customHeight="1" thickBot="1">
      <c r="B86" s="57"/>
      <c r="C86" s="57"/>
      <c r="D86" s="57"/>
      <c r="E86" s="57"/>
    </row>
    <row r="87" spans="2:4" ht="30" customHeight="1">
      <c r="B87" s="162" t="s">
        <v>51</v>
      </c>
      <c r="C87" s="163"/>
      <c r="D87" s="32">
        <v>15000</v>
      </c>
    </row>
    <row r="88" spans="2:4" ht="19.5" customHeight="1">
      <c r="B88" s="176" t="s">
        <v>88</v>
      </c>
      <c r="C88" s="177"/>
      <c r="D88" s="38">
        <v>17926</v>
      </c>
    </row>
    <row r="89" spans="2:5" ht="19.5" customHeight="1" thickBot="1">
      <c r="B89" s="174" t="s">
        <v>83</v>
      </c>
      <c r="C89" s="175"/>
      <c r="D89" s="39">
        <v>77.3</v>
      </c>
      <c r="E89" s="84"/>
    </row>
  </sheetData>
  <sheetProtection/>
  <mergeCells count="46">
    <mergeCell ref="D28:E28"/>
    <mergeCell ref="B13:D13"/>
    <mergeCell ref="B11:E11"/>
    <mergeCell ref="B39:E39"/>
    <mergeCell ref="B27:D27"/>
    <mergeCell ref="B51:E51"/>
    <mergeCell ref="B14:C14"/>
    <mergeCell ref="D14:E14"/>
    <mergeCell ref="B37:D37"/>
    <mergeCell ref="B41:C41"/>
    <mergeCell ref="B81:C81"/>
    <mergeCell ref="B82:C82"/>
    <mergeCell ref="B83:C83"/>
    <mergeCell ref="B76:C76"/>
    <mergeCell ref="B80:C80"/>
    <mergeCell ref="B7:C7"/>
    <mergeCell ref="B8:C8"/>
    <mergeCell ref="B9:C9"/>
    <mergeCell ref="B44:E44"/>
    <mergeCell ref="B28:C28"/>
    <mergeCell ref="B89:C89"/>
    <mergeCell ref="B88:C88"/>
    <mergeCell ref="B71:E71"/>
    <mergeCell ref="B85:E85"/>
    <mergeCell ref="B73:C73"/>
    <mergeCell ref="B74:C74"/>
    <mergeCell ref="B75:C75"/>
    <mergeCell ref="B77:C77"/>
    <mergeCell ref="B78:C78"/>
    <mergeCell ref="B79:C79"/>
    <mergeCell ref="B53:C53"/>
    <mergeCell ref="B54:C54"/>
    <mergeCell ref="B55:C55"/>
    <mergeCell ref="B65:C65"/>
    <mergeCell ref="B56:E56"/>
    <mergeCell ref="B67:E67"/>
    <mergeCell ref="B1:E1"/>
    <mergeCell ref="B87:C87"/>
    <mergeCell ref="B62:C62"/>
    <mergeCell ref="B46:C46"/>
    <mergeCell ref="B42:C42"/>
    <mergeCell ref="B25:E25"/>
    <mergeCell ref="B5:E5"/>
    <mergeCell ref="B49:E49"/>
    <mergeCell ref="B23:D23"/>
    <mergeCell ref="B69:C69"/>
  </mergeCells>
  <printOptions/>
  <pageMargins left="0.48" right="0.41" top="0.87" bottom="0.984251969" header="0.29" footer="0.4921259845"/>
  <pageSetup horizontalDpi="600" verticalDpi="600" orientation="portrait" paperSize="9" scale="50" r:id="rId2"/>
  <headerFooter alignWithMargins="0">
    <oddHeader>&amp;C&amp;G</oddHeader>
    <oddFooter>&amp;CSimulateur simplifié V2</oddFooter>
  </headerFooter>
  <rowBreaks count="1" manualBreakCount="1">
    <brk id="47" max="5" man="1"/>
  </rowBreaks>
  <legacyDrawingHF r:id="rId1"/>
</worksheet>
</file>

<file path=xl/worksheets/sheet3.xml><?xml version="1.0" encoding="utf-8"?>
<worksheet xmlns="http://schemas.openxmlformats.org/spreadsheetml/2006/main" xmlns:r="http://schemas.openxmlformats.org/officeDocument/2006/relationships">
  <dimension ref="B1:K36"/>
  <sheetViews>
    <sheetView tabSelected="1" zoomScale="75" zoomScaleNormal="75" zoomScaleSheetLayoutView="75" zoomScalePageLayoutView="0" workbookViewId="0" topLeftCell="A1">
      <selection activeCell="H23" sqref="H23"/>
    </sheetView>
  </sheetViews>
  <sheetFormatPr defaultColWidth="11.421875" defaultRowHeight="12.75"/>
  <cols>
    <col min="1" max="1" width="2.00390625" style="51" customWidth="1"/>
    <col min="2" max="2" width="70.8515625" style="51" customWidth="1"/>
    <col min="3" max="3" width="27.57421875" style="54" customWidth="1"/>
    <col min="4" max="4" width="48.7109375" style="54" customWidth="1"/>
    <col min="5" max="5" width="33.7109375" style="51" customWidth="1"/>
    <col min="6" max="6" width="1.421875" style="51" customWidth="1"/>
    <col min="7" max="7" width="48.7109375" style="54" customWidth="1"/>
    <col min="8" max="8" width="13.57421875" style="51" customWidth="1"/>
    <col min="9" max="9" width="13.57421875" style="51" bestFit="1" customWidth="1"/>
    <col min="10" max="10" width="58.7109375" style="51" customWidth="1"/>
    <col min="11" max="11" width="14.8515625" style="51" customWidth="1"/>
    <col min="12" max="16384" width="11.421875" style="51" customWidth="1"/>
  </cols>
  <sheetData>
    <row r="1" spans="2:7" ht="54" customHeight="1">
      <c r="B1" s="161" t="s">
        <v>75</v>
      </c>
      <c r="C1" s="161"/>
      <c r="D1" s="161"/>
      <c r="E1" s="161"/>
      <c r="G1" s="51"/>
    </row>
    <row r="2" spans="2:7" ht="36" customHeight="1">
      <c r="B2" s="85"/>
      <c r="C2" s="85"/>
      <c r="D2" s="85"/>
      <c r="E2" s="85"/>
      <c r="G2" s="85"/>
    </row>
    <row r="3" spans="2:10" ht="42" customHeight="1">
      <c r="B3" s="213" t="s">
        <v>56</v>
      </c>
      <c r="C3" s="213"/>
      <c r="D3" s="213"/>
      <c r="E3" s="213"/>
      <c r="F3" s="15"/>
      <c r="G3" s="132"/>
      <c r="J3" s="143" t="s">
        <v>100</v>
      </c>
    </row>
    <row r="4" spans="2:7" ht="36" customHeight="1" thickBot="1">
      <c r="B4" s="86"/>
      <c r="C4" s="86"/>
      <c r="D4" s="86"/>
      <c r="E4" s="86"/>
      <c r="G4" s="86"/>
    </row>
    <row r="5" spans="2:8" ht="30" customHeight="1" thickBot="1">
      <c r="B5" s="206" t="s">
        <v>55</v>
      </c>
      <c r="C5" s="207"/>
      <c r="D5" s="207"/>
      <c r="E5" s="208"/>
      <c r="G5" s="156" t="s">
        <v>101</v>
      </c>
      <c r="H5" s="142" t="s">
        <v>102</v>
      </c>
    </row>
    <row r="6" spans="2:10" ht="21.75" customHeight="1">
      <c r="B6" s="211" t="s">
        <v>4</v>
      </c>
      <c r="C6" s="212"/>
      <c r="D6" s="119">
        <f>'Saisie des données'!D53/100*'Saisie des données'!D54</f>
        <v>0.29924999999999996</v>
      </c>
      <c r="E6" s="115">
        <f>D6*'Saisie des données'!D$7/D$28</f>
        <v>0.2503366362721093</v>
      </c>
      <c r="G6" s="157">
        <f>D6*(1-H6)</f>
        <v>0.25436249999999994</v>
      </c>
      <c r="H6" s="115">
        <v>0.15</v>
      </c>
      <c r="J6" s="201" t="s">
        <v>103</v>
      </c>
    </row>
    <row r="7" spans="2:10" ht="21.75" customHeight="1">
      <c r="B7" s="204" t="s">
        <v>5</v>
      </c>
      <c r="C7" s="205"/>
      <c r="D7" s="120">
        <f>'Saisie des données'!D62+IF('Saisie des données'!D62="",IF('Saisie des données'!D8=0,'Saisie des données'!C59*'Saisie des données'!D59/'Saisie des données'!E59,'Saisie des données'!C59*'Saisie des données'!D59/'Saisie des données'!E59+'Saisie des données'!C60*'Saisie des données'!D60/'Saisie des données'!E60),0)</f>
        <v>0.026</v>
      </c>
      <c r="E7" s="116">
        <f>D7*'Saisie des données'!D$7/D$28</f>
        <v>0.021750217353633555</v>
      </c>
      <c r="F7" s="87"/>
      <c r="G7" s="158">
        <f>D7*(1-H7)</f>
        <v>0.026</v>
      </c>
      <c r="H7" s="116"/>
      <c r="J7" s="201"/>
    </row>
    <row r="8" spans="2:10" ht="21.75" customHeight="1">
      <c r="B8" s="204" t="s">
        <v>6</v>
      </c>
      <c r="C8" s="205"/>
      <c r="D8" s="120">
        <f>'Saisie des données'!D65/'Saisie des données'!D7</f>
        <v>0.072</v>
      </c>
      <c r="E8" s="116">
        <f>D8*'Saisie des données'!D$7/D$28</f>
        <v>0.06023137113313907</v>
      </c>
      <c r="F8" s="87"/>
      <c r="G8" s="158">
        <f>D8*(1-H8)</f>
        <v>0.072</v>
      </c>
      <c r="H8" s="116"/>
      <c r="J8" s="201"/>
    </row>
    <row r="9" spans="2:10" ht="21.75" customHeight="1">
      <c r="B9" s="209" t="s">
        <v>7</v>
      </c>
      <c r="C9" s="210"/>
      <c r="D9" s="121">
        <f>'Saisie des données'!D69/'Saisie des données'!D7</f>
        <v>0.065</v>
      </c>
      <c r="E9" s="117">
        <f>D9*'Saisie des données'!D$7/D$28</f>
        <v>0.05437554338408389</v>
      </c>
      <c r="G9" s="159">
        <f>D9*(1-H9)</f>
        <v>0.065</v>
      </c>
      <c r="H9" s="117"/>
      <c r="J9" s="201"/>
    </row>
    <row r="10" spans="2:7" ht="24" customHeight="1" thickBot="1">
      <c r="B10" s="202" t="s">
        <v>80</v>
      </c>
      <c r="C10" s="203"/>
      <c r="D10" s="122">
        <f>SUM(D6:D9)</f>
        <v>0.46225</v>
      </c>
      <c r="E10" s="110">
        <f>SUM(E6:E9)</f>
        <v>0.3866937681429658</v>
      </c>
      <c r="G10" s="160">
        <f>SUM(G6:G9)</f>
        <v>0.41736249999999997</v>
      </c>
    </row>
    <row r="11" spans="2:7" ht="30" customHeight="1" thickBot="1">
      <c r="B11" s="111"/>
      <c r="C11" s="111"/>
      <c r="D11" s="112"/>
      <c r="E11" s="113"/>
      <c r="G11" s="112"/>
    </row>
    <row r="12" spans="2:11" ht="30" customHeight="1" thickBot="1">
      <c r="B12" s="206" t="s">
        <v>57</v>
      </c>
      <c r="C12" s="207"/>
      <c r="D12" s="207"/>
      <c r="E12" s="208"/>
      <c r="G12" s="156" t="s">
        <v>101</v>
      </c>
      <c r="H12" s="142" t="s">
        <v>102</v>
      </c>
      <c r="J12" s="201" t="s">
        <v>104</v>
      </c>
      <c r="K12" s="140"/>
    </row>
    <row r="13" spans="2:11" ht="21.75" customHeight="1">
      <c r="B13" s="211" t="s">
        <v>8</v>
      </c>
      <c r="C13" s="212"/>
      <c r="D13" s="123">
        <f>IF('Saisie des données'!E13=1,((('Saisie des données'!C15-'Saisie des données'!C59*'Saisie des données'!D59-'Saisie des données'!C20)/'Saisie des données'!E23)+('Saisie des données'!C16*(('Saisie des données'!C19)/100/(1-(1+('Saisie des données'!C19)/100)^-('Saisie des données'!C17/(12/'Saisie des données'!C18))))*('Saisie des données'!C17/(12/'Saisie des données'!C18))-'Saisie des données'!C16)/'Saisie des données'!E23)/'Saisie des données'!D9,IF('Saisie des données'!E13=2,(('Saisie des données'!E18*('Saisie des données'!E16/'Saisie des données'!E17)+'Saisie des données'!E19*(3.92/100)*('Saisie des données'!E23-'Saisie des données'!E16/12)-'Saisie des données'!E20)/'Saisie des données'!E23)/'Saisie des données'!D9,IF('Saisie des données'!E13=3,('Saisie des données'!E18*('Saisie des données'!E16/'Saisie des données'!E17)/'Saisie des données'!E23)/'Saisie des données'!D9,"")))</f>
        <v>49.606176495707125</v>
      </c>
      <c r="E13" s="115">
        <f>D13*'Saisie des données'!D$9/D$28</f>
        <v>0.082995778528026</v>
      </c>
      <c r="G13" s="157">
        <f>D13*(1-H13)</f>
        <v>36.377862763518564</v>
      </c>
      <c r="H13" s="115">
        <f>1/6+5%+5%</f>
        <v>0.26666666666666666</v>
      </c>
      <c r="J13" s="201"/>
      <c r="K13" s="140"/>
    </row>
    <row r="14" spans="2:11" ht="21.75" customHeight="1">
      <c r="B14" s="204" t="s">
        <v>19</v>
      </c>
      <c r="C14" s="205"/>
      <c r="D14" s="124">
        <f>IF('Saisie des données'!D8=0,0,(IF('Saisie des données'!E27=1,((('Saisie des données'!C29-'Saisie des données'!C60*'Saisie des données'!D60-'Saisie des données'!C34)/'Saisie des données'!E37)+('Saisie des données'!C30*(('Saisie des données'!C33)/100/(1-(1+('Saisie des données'!C33)/100)^-('Saisie des données'!C31/(12/'Saisie des données'!C32))))*('Saisie des données'!C31/(12/'Saisie des données'!C32))-'Saisie des données'!C30)/'Saisie des données'!E37)/'Saisie des données'!D9,IF('Saisie des données'!E27=2,(('Saisie des données'!E32*('Saisie des données'!E30/'Saisie des données'!E31)+'Saisie des données'!E33*(3.92/100)*('Saisie des données'!E37-'Saisie des données'!E30/12)-'Saisie des données'!E34)/'Saisie des données'!E37)/'Saisie des données'!D9,IF('Saisie des données'!E27=3,('Saisie des données'!E32*('Saisie des données'!E30/'Saisie des données'!E31)/'Saisie des données'!E37)/'Saisie des données'!D9,""))))*'Saisie des données'!D8)</f>
        <v>17.294</v>
      </c>
      <c r="E14" s="116">
        <f>D14*'Saisie des données'!D$9/D$28</f>
        <v>0.028934481454902978</v>
      </c>
      <c r="G14" s="158">
        <f>D14*(1-H14)</f>
        <v>17.294</v>
      </c>
      <c r="H14" s="116"/>
      <c r="J14" s="201"/>
      <c r="K14" s="140"/>
    </row>
    <row r="15" spans="2:11" ht="21.75" customHeight="1">
      <c r="B15" s="204" t="s">
        <v>9</v>
      </c>
      <c r="C15" s="205"/>
      <c r="D15" s="124">
        <f>('Saisie des données'!D41+'Saisie des données'!D42)/'Saisie des données'!D9</f>
        <v>15.5</v>
      </c>
      <c r="E15" s="116">
        <f>D15*'Saisie des données'!D$9/D$28</f>
        <v>0.025932951460101546</v>
      </c>
      <c r="G15" s="158">
        <f>D15*(1-H15)</f>
        <v>14.725</v>
      </c>
      <c r="H15" s="116">
        <v>0.05</v>
      </c>
      <c r="J15" s="201"/>
      <c r="K15" s="140"/>
    </row>
    <row r="16" spans="2:10" ht="21.75" customHeight="1">
      <c r="B16" s="209" t="s">
        <v>10</v>
      </c>
      <c r="C16" s="210"/>
      <c r="D16" s="125">
        <f>'Saisie des données'!D46/'Saisie des données'!D9</f>
        <v>2.5</v>
      </c>
      <c r="E16" s="117">
        <f>D16*'Saisie des données'!D$9/D$28</f>
        <v>0.004182734106467991</v>
      </c>
      <c r="G16" s="159">
        <f>D16*(1-H16)</f>
        <v>2.5</v>
      </c>
      <c r="H16" s="117"/>
      <c r="J16" s="201"/>
    </row>
    <row r="17" spans="2:10" ht="24" customHeight="1" thickBot="1">
      <c r="B17" s="202" t="s">
        <v>81</v>
      </c>
      <c r="C17" s="203"/>
      <c r="D17" s="126">
        <f>SUM(D13:D16)</f>
        <v>84.90017649570713</v>
      </c>
      <c r="E17" s="110">
        <f>SUM(E13:E16)</f>
        <v>0.1420459455494985</v>
      </c>
      <c r="G17" s="160">
        <f>SUM(G13:G16)</f>
        <v>70.89686276351856</v>
      </c>
      <c r="J17" s="201"/>
    </row>
    <row r="18" spans="2:7" ht="30" customHeight="1" thickBot="1">
      <c r="B18" s="111"/>
      <c r="C18" s="111"/>
      <c r="D18" s="114"/>
      <c r="E18" s="113"/>
      <c r="G18" s="114"/>
    </row>
    <row r="19" spans="2:8" ht="30" customHeight="1" thickBot="1">
      <c r="B19" s="206" t="s">
        <v>58</v>
      </c>
      <c r="C19" s="207"/>
      <c r="D19" s="207"/>
      <c r="E19" s="208"/>
      <c r="G19" s="156" t="s">
        <v>101</v>
      </c>
      <c r="H19" s="142" t="s">
        <v>102</v>
      </c>
    </row>
    <row r="20" spans="2:8" ht="21.75" customHeight="1">
      <c r="B20" s="211" t="s">
        <v>11</v>
      </c>
      <c r="C20" s="212"/>
      <c r="D20" s="123">
        <f>('Saisie des données'!D77*'Saisie des données'!D83+'Saisie des données'!D78)*'Saisie des données'!D73/'Saisie des données'!D9</f>
        <v>126</v>
      </c>
      <c r="E20" s="115">
        <f>D20*'Saisie des données'!D$9/D$28</f>
        <v>0.21080979896598676</v>
      </c>
      <c r="G20" s="158">
        <f>D20*(1-H20)</f>
        <v>119.69999999999999</v>
      </c>
      <c r="H20" s="116">
        <v>0.05</v>
      </c>
    </row>
    <row r="21" spans="2:8" ht="21.75" customHeight="1">
      <c r="B21" s="204" t="s">
        <v>91</v>
      </c>
      <c r="C21" s="205"/>
      <c r="D21" s="124">
        <f>(('Saisie des données'!D77*'Saisie des données'!D83+'Saisie des données'!D78)*'Saisie des données'!D79/100-'Saisie des données'!D80*'Saisie des données'!D83)*'Saisie des données'!D73/'Saisie des données'!D9</f>
        <v>45.96</v>
      </c>
      <c r="E21" s="116">
        <f>D21*'Saisie des données'!D$9/D$28</f>
        <v>0.07689538381330756</v>
      </c>
      <c r="G21" s="158">
        <f>D21*(1-H21)</f>
        <v>43.662</v>
      </c>
      <c r="H21" s="116">
        <v>0.05</v>
      </c>
    </row>
    <row r="22" spans="2:8" ht="21.75" customHeight="1">
      <c r="B22" s="209" t="s">
        <v>12</v>
      </c>
      <c r="C22" s="210"/>
      <c r="D22" s="125">
        <f>'Saisie des données'!D82*'Saisie des données'!D73</f>
        <v>34.71</v>
      </c>
      <c r="E22" s="117">
        <f>D22*'Saisie des données'!D$9/D$28</f>
        <v>0.058073080334201596</v>
      </c>
      <c r="G22" s="159">
        <f>D22*(1-H22)</f>
        <v>32.9745</v>
      </c>
      <c r="H22" s="117">
        <v>0.05</v>
      </c>
    </row>
    <row r="23" spans="2:10" ht="24" customHeight="1" thickBot="1">
      <c r="B23" s="202" t="s">
        <v>81</v>
      </c>
      <c r="C23" s="203"/>
      <c r="D23" s="126">
        <f>SUM(D20:D22)</f>
        <v>206.67000000000002</v>
      </c>
      <c r="E23" s="110">
        <f>SUM(E20:E22)</f>
        <v>0.3457782631134959</v>
      </c>
      <c r="G23" s="160">
        <f>SUM(G19:G22)</f>
        <v>196.3365</v>
      </c>
      <c r="J23" s="138" t="s">
        <v>106</v>
      </c>
    </row>
    <row r="24" spans="2:10" ht="30" customHeight="1" thickBot="1">
      <c r="B24" s="111"/>
      <c r="C24" s="111"/>
      <c r="D24" s="114"/>
      <c r="E24" s="113"/>
      <c r="G24" s="114"/>
      <c r="J24" s="138"/>
    </row>
    <row r="25" spans="2:10" ht="30" customHeight="1" thickBot="1">
      <c r="B25" s="206" t="s">
        <v>59</v>
      </c>
      <c r="C25" s="207"/>
      <c r="D25" s="207"/>
      <c r="E25" s="208"/>
      <c r="G25" s="51"/>
      <c r="J25" s="138"/>
    </row>
    <row r="26" spans="2:11" ht="24" customHeight="1" thickBot="1">
      <c r="B26" s="218" t="s">
        <v>82</v>
      </c>
      <c r="C26" s="219"/>
      <c r="D26" s="127">
        <f>'Saisie des données'!D87/'Saisie des données'!D9</f>
        <v>75</v>
      </c>
      <c r="E26" s="110">
        <f>D26*'Saisie des données'!D$9/D$28</f>
        <v>0.12548202319403975</v>
      </c>
      <c r="G26" s="127">
        <f>D26</f>
        <v>75</v>
      </c>
      <c r="J26" s="199" t="s">
        <v>105</v>
      </c>
      <c r="K26" s="200"/>
    </row>
    <row r="27" spans="2:11" ht="29.25" customHeight="1" thickBot="1">
      <c r="B27" s="89"/>
      <c r="C27" s="90"/>
      <c r="D27" s="84"/>
      <c r="E27" s="84"/>
      <c r="G27" s="84"/>
      <c r="J27" s="145"/>
      <c r="K27" s="146"/>
    </row>
    <row r="28" spans="2:11" ht="36" customHeight="1" thickBot="1">
      <c r="B28" s="216" t="s">
        <v>99</v>
      </c>
      <c r="C28" s="217"/>
      <c r="D28" s="118">
        <f>D10*'Saisie des données'!$D$7+(D17+D23+D26)*'Saisie des données'!$D$9</f>
        <v>119539.03529914143</v>
      </c>
      <c r="E28" s="118">
        <f>D28/'Saisie des données'!$D$9</f>
        <v>597.6951764957071</v>
      </c>
      <c r="G28" s="118">
        <f>G10*'Saisie des données'!$D$7+(G17+G23+G26)*'Saisie des données'!$D$9</f>
        <v>110182.92255270372</v>
      </c>
      <c r="H28" s="118">
        <f>G28/'Saisie des données'!$D$9</f>
        <v>550.9146127635186</v>
      </c>
      <c r="J28" s="144">
        <f>D28-G28</f>
        <v>9356.112746437706</v>
      </c>
      <c r="K28" s="148">
        <f>(D28-G28)/D28</f>
        <v>0.07826826377696981</v>
      </c>
    </row>
    <row r="29" spans="2:11" ht="36" customHeight="1">
      <c r="B29" s="91"/>
      <c r="C29" s="91"/>
      <c r="D29" s="92"/>
      <c r="E29" s="84"/>
      <c r="J29" s="147"/>
      <c r="K29" s="149"/>
    </row>
    <row r="30" spans="2:11" ht="42" customHeight="1">
      <c r="B30" s="213" t="s">
        <v>73</v>
      </c>
      <c r="C30" s="213"/>
      <c r="D30" s="213"/>
      <c r="E30" s="213"/>
      <c r="F30" s="88"/>
      <c r="G30" s="88"/>
      <c r="J30" s="147"/>
      <c r="K30" s="150"/>
    </row>
    <row r="31" spans="2:11" ht="36" customHeight="1" thickBot="1">
      <c r="B31" s="86"/>
      <c r="C31" s="86"/>
      <c r="D31" s="86"/>
      <c r="E31" s="93" t="s">
        <v>90</v>
      </c>
      <c r="F31" s="88"/>
      <c r="G31" s="86"/>
      <c r="J31" s="147"/>
      <c r="K31" s="150"/>
    </row>
    <row r="32" spans="2:11" ht="39" customHeight="1" thickBot="1">
      <c r="B32" s="99" t="s">
        <v>63</v>
      </c>
      <c r="C32" s="100" t="s">
        <v>13</v>
      </c>
      <c r="D32" s="36">
        <f>D10</f>
        <v>0.46225</v>
      </c>
      <c r="E32" s="214">
        <f>'Saisie des données'!D7</f>
        <v>100000</v>
      </c>
      <c r="G32" s="152">
        <f>G10</f>
        <v>0.41736249999999997</v>
      </c>
      <c r="J32" s="147"/>
      <c r="K32" s="150"/>
    </row>
    <row r="33" spans="2:11" ht="33" customHeight="1" thickBot="1">
      <c r="B33" s="101" t="s">
        <v>14</v>
      </c>
      <c r="C33" s="102" t="s">
        <v>15</v>
      </c>
      <c r="D33" s="40">
        <f>D6+D7+D8</f>
        <v>0.39725</v>
      </c>
      <c r="E33" s="215"/>
      <c r="G33" s="153">
        <f>G6+G7+G8</f>
        <v>0.35236249999999997</v>
      </c>
      <c r="J33" s="144">
        <f>(D33-G33)*E32</f>
        <v>4488.750000000003</v>
      </c>
      <c r="K33" s="148">
        <f>(D33-G33)/D33</f>
        <v>0.11299559471365646</v>
      </c>
    </row>
    <row r="34" spans="2:11" ht="39" customHeight="1" thickBot="1">
      <c r="B34" s="103" t="s">
        <v>64</v>
      </c>
      <c r="C34" s="104" t="s">
        <v>78</v>
      </c>
      <c r="D34" s="37">
        <f>D23/('Saisie des données'!$D$74*'Saisie des données'!$D$75/'Saisie des données'!$D$76*'Saisie des données'!$D$73/'Saisie des données'!$D$9)</f>
        <v>20.667</v>
      </c>
      <c r="E34" s="94">
        <f>('Saisie des données'!D74*'Saisie des données'!D75/'Saisie des données'!D76*'Saisie des données'!D73/'Saisie des données'!D9)</f>
        <v>10</v>
      </c>
      <c r="G34" s="154">
        <f>G23/('Saisie des données'!$D$74*'Saisie des données'!$D$75/'Saisie des données'!$D$76*'Saisie des données'!$D$73/'Saisie des données'!$D$9)</f>
        <v>19.63365</v>
      </c>
      <c r="J34" s="144">
        <f>(D34-G34)*'Saisie des données'!D76*'Saisie des données'!D83*E34</f>
        <v>2480.0400000000054</v>
      </c>
      <c r="K34" s="148">
        <f>(D34-G34)/D34</f>
        <v>0.0500000000000001</v>
      </c>
    </row>
    <row r="35" spans="2:11" ht="39" customHeight="1" thickBot="1">
      <c r="B35" s="103" t="s">
        <v>65</v>
      </c>
      <c r="C35" s="104" t="s">
        <v>79</v>
      </c>
      <c r="D35" s="134">
        <f>D17+D26</f>
        <v>159.90017649570711</v>
      </c>
      <c r="E35" s="95">
        <f>'Saisie des données'!D9</f>
        <v>200</v>
      </c>
      <c r="G35" s="155">
        <f>G17+G26</f>
        <v>145.89686276351856</v>
      </c>
      <c r="J35" s="144">
        <f>(D35-G35)*E35</f>
        <v>2800.6627464377116</v>
      </c>
      <c r="K35" s="151">
        <f>(D35-G35)/D35</f>
        <v>0.08757534881498089</v>
      </c>
    </row>
    <row r="36" spans="2:7" ht="24" customHeight="1">
      <c r="B36" s="96"/>
      <c r="C36" s="97"/>
      <c r="D36" s="98"/>
      <c r="E36" s="84"/>
      <c r="G36" s="98"/>
    </row>
  </sheetData>
  <sheetProtection/>
  <mergeCells count="27">
    <mergeCell ref="E32:E33"/>
    <mergeCell ref="B20:C20"/>
    <mergeCell ref="B19:E19"/>
    <mergeCell ref="B22:C22"/>
    <mergeCell ref="B30:E30"/>
    <mergeCell ref="B28:C28"/>
    <mergeCell ref="B21:C21"/>
    <mergeCell ref="B23:C23"/>
    <mergeCell ref="B26:C26"/>
    <mergeCell ref="B25:E25"/>
    <mergeCell ref="B1:E1"/>
    <mergeCell ref="B3:E3"/>
    <mergeCell ref="B9:C9"/>
    <mergeCell ref="B10:C10"/>
    <mergeCell ref="B8:C8"/>
    <mergeCell ref="B5:E5"/>
    <mergeCell ref="B6:C6"/>
    <mergeCell ref="B7:C7"/>
    <mergeCell ref="J26:K26"/>
    <mergeCell ref="J12:J17"/>
    <mergeCell ref="J6:J9"/>
    <mergeCell ref="B17:C17"/>
    <mergeCell ref="B14:C14"/>
    <mergeCell ref="B12:E12"/>
    <mergeCell ref="B15:C15"/>
    <mergeCell ref="B16:C16"/>
    <mergeCell ref="B13:C13"/>
  </mergeCells>
  <printOptions/>
  <pageMargins left="0.48" right="0.41" top="0.87" bottom="0.984251969" header="0.29" footer="0.4921259845"/>
  <pageSetup horizontalDpi="600" verticalDpi="600" orientation="portrait" paperSize="9" scale="50" r:id="rId3"/>
  <headerFooter alignWithMargins="0">
    <oddHeader>&amp;C&amp;G</oddHeader>
    <oddFooter>&amp;CSimulateur simplifié V2</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CNR</dc:creator>
  <cp:keywords/>
  <dc:description/>
  <cp:lastModifiedBy>Regis</cp:lastModifiedBy>
  <cp:lastPrinted>2006-04-12T14:45:03Z</cp:lastPrinted>
  <dcterms:created xsi:type="dcterms:W3CDTF">2002-03-25T16:39:07Z</dcterms:created>
  <dcterms:modified xsi:type="dcterms:W3CDTF">2011-08-05T10:30:59Z</dcterms:modified>
  <cp:category/>
  <cp:version/>
  <cp:contentType/>
  <cp:contentStatus/>
</cp:coreProperties>
</file>